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giertlova\Documents\2019_MRR\"/>
    </mc:Choice>
  </mc:AlternateContent>
  <workbookProtection workbookPassword="D551" lockStructure="1"/>
  <bookViews>
    <workbookView xWindow="0" yWindow="0" windowWidth="28800" windowHeight="11235" tabRatio="500" firstSheet="1" activeTab="1"/>
  </bookViews>
  <sheets>
    <sheet name="Zadanie" sheetId="3" state="hidden" r:id="rId1"/>
    <sheet name="6B" sheetId="6" r:id="rId2"/>
    <sheet name="Hárok1" sheetId="7" state="hidden" r:id="rId3"/>
  </sheets>
  <definedNames>
    <definedName name="áno">Hárok1!$M$3:$M$5</definedName>
    <definedName name="definujte">Hárok1!$P$3:$P$6</definedName>
    <definedName name="devat_A">Hárok1!$Q$3:$Q$6</definedName>
    <definedName name="kraj">Hárok1!$R$3:$R$10</definedName>
    <definedName name="_xlnm.Print_Area" localSheetId="1">'6B'!$A$1:$Y$275</definedName>
    <definedName name="pocet">Hárok1!$N$3:$N$14</definedName>
    <definedName name="pocet1">Hárok1!$O$3:$O$9</definedName>
  </definedNames>
  <calcPr calcId="152511" concurrentCalc="0"/>
  <fileRecoveryPr repairLoad="1"/>
</workbook>
</file>

<file path=xl/calcChain.xml><?xml version="1.0" encoding="utf-8"?>
<calcChain xmlns="http://schemas.openxmlformats.org/spreadsheetml/2006/main">
  <c r="B107" i="6" l="1"/>
  <c r="B254" i="6"/>
  <c r="X251" i="6"/>
  <c r="B251" i="6"/>
  <c r="X249" i="6"/>
  <c r="B248" i="6"/>
  <c r="X246" i="6"/>
  <c r="B245" i="6"/>
  <c r="X243" i="6"/>
  <c r="AA242" i="6"/>
  <c r="B242" i="6"/>
  <c r="B239" i="6"/>
  <c r="B236" i="6"/>
  <c r="X233" i="6"/>
  <c r="B233" i="6"/>
  <c r="X230" i="6"/>
  <c r="B230" i="6"/>
  <c r="X227" i="6"/>
  <c r="B227" i="6"/>
  <c r="X225" i="6"/>
  <c r="B224" i="6"/>
  <c r="X222" i="6"/>
  <c r="B221" i="6"/>
  <c r="B218" i="6"/>
  <c r="B214" i="6"/>
  <c r="B211" i="6"/>
  <c r="X209" i="6"/>
  <c r="B208" i="6"/>
  <c r="X206" i="6"/>
  <c r="B205" i="6"/>
  <c r="B202" i="6"/>
  <c r="X200" i="6"/>
  <c r="AA199" i="6"/>
  <c r="B199" i="6"/>
  <c r="X197" i="6"/>
  <c r="B196" i="6"/>
  <c r="X194" i="6"/>
  <c r="B193" i="6"/>
  <c r="X191" i="6"/>
  <c r="B190" i="6"/>
  <c r="B187" i="6"/>
  <c r="B184" i="6"/>
  <c r="B181" i="6"/>
  <c r="B178" i="6"/>
  <c r="X176" i="6"/>
  <c r="J176" i="6"/>
  <c r="B175" i="6"/>
  <c r="X173" i="6"/>
  <c r="B172" i="6"/>
  <c r="X170" i="6"/>
  <c r="B169" i="6"/>
  <c r="AA166" i="6"/>
  <c r="B166" i="6"/>
  <c r="B163" i="6"/>
  <c r="X160" i="6"/>
  <c r="B159" i="6"/>
  <c r="X157" i="6"/>
  <c r="J157" i="6"/>
  <c r="B156" i="6"/>
  <c r="B153" i="6"/>
  <c r="X151" i="6"/>
  <c r="J151" i="6"/>
  <c r="B150" i="6"/>
  <c r="X148" i="6"/>
  <c r="AA147" i="6"/>
  <c r="B147" i="6"/>
  <c r="B144" i="6"/>
  <c r="B141" i="6"/>
  <c r="X132" i="6"/>
  <c r="B131" i="6"/>
  <c r="X129" i="6"/>
  <c r="J129" i="6"/>
  <c r="B128" i="6"/>
  <c r="X125" i="6"/>
  <c r="B125" i="6"/>
  <c r="X123" i="6"/>
  <c r="B122" i="6"/>
  <c r="X114" i="6"/>
  <c r="B113" i="6"/>
  <c r="X111" i="6"/>
  <c r="B110" i="6"/>
  <c r="X106" i="6"/>
  <c r="B106" i="6"/>
  <c r="B103" i="6"/>
  <c r="X101" i="6"/>
  <c r="J101" i="6"/>
  <c r="B100" i="6"/>
  <c r="B97" i="6"/>
  <c r="X95" i="6"/>
  <c r="B94" i="6"/>
  <c r="B91" i="6"/>
  <c r="X89" i="6"/>
  <c r="J89" i="6"/>
  <c r="B88" i="6"/>
  <c r="AB86" i="6"/>
  <c r="X81" i="6"/>
  <c r="B80" i="6"/>
  <c r="J78" i="6"/>
  <c r="B77" i="6"/>
  <c r="X75" i="6"/>
  <c r="J75" i="6"/>
  <c r="B74" i="6"/>
  <c r="B71" i="6"/>
  <c r="Q69" i="6"/>
  <c r="B62" i="6"/>
  <c r="B53" i="6"/>
  <c r="B45" i="6"/>
  <c r="A44" i="6"/>
  <c r="X42" i="6"/>
  <c r="B41" i="6"/>
  <c r="A40" i="6"/>
  <c r="X38" i="6"/>
  <c r="B37" i="6"/>
  <c r="A36" i="6"/>
  <c r="X34" i="6"/>
  <c r="B33" i="6"/>
  <c r="X31" i="6"/>
  <c r="B30" i="6"/>
  <c r="X29" i="6"/>
  <c r="B28" i="6"/>
  <c r="X27" i="6"/>
  <c r="B26" i="6"/>
  <c r="Q22" i="6"/>
  <c r="H22" i="6"/>
  <c r="A22" i="6"/>
  <c r="Q19" i="6"/>
  <c r="H19" i="6"/>
  <c r="A19" i="6"/>
</calcChain>
</file>

<file path=xl/sharedStrings.xml><?xml version="1.0" encoding="utf-8"?>
<sst xmlns="http://schemas.openxmlformats.org/spreadsheetml/2006/main" count="844" uniqueCount="393">
  <si>
    <t>KRAJ</t>
  </si>
  <si>
    <t xml:space="preserve">Komentár </t>
  </si>
  <si>
    <t>Termín dodania</t>
  </si>
  <si>
    <t>Základný popis riešenia žiadateľa o cenovú ponuku</t>
  </si>
  <si>
    <t>Popíšte</t>
  </si>
  <si>
    <t>Doplňujúce informácie</t>
  </si>
  <si>
    <t>áno</t>
  </si>
  <si>
    <t>nie</t>
  </si>
  <si>
    <t>Je predmetom dodávky riešenia aj návrh a spracovanie grafického dizajnu?</t>
  </si>
  <si>
    <t>Koľko mesiacov od uzavretia zmluvy má trvať dodanie riešenia/projektu?</t>
  </si>
  <si>
    <t>Detailne popíšte</t>
  </si>
  <si>
    <t>Vyberte zo zoznamu</t>
  </si>
  <si>
    <t xml:space="preserve">Aké sú požiadavky na vlastnícke práva k riešeniu? Chce byť žiadateľ vlastníkom zdrojových kódov? </t>
  </si>
  <si>
    <t>Aké sú skupiny používateľov, ktoré majú pracovať so systémom?</t>
  </si>
  <si>
    <t>Ako sa bude používateľ prihlasovať do systému?</t>
  </si>
  <si>
    <t>Ako často bude priemerný používateľ pracovať so systémom?</t>
  </si>
  <si>
    <t>Ako bude koncový používateľ primárne pracovať so systémom?</t>
  </si>
  <si>
    <t>Aké typy dát bude používateľ ukladať v systéme?</t>
  </si>
  <si>
    <t>Ako dlho má mať používateľ uložené dáta v systéme?</t>
  </si>
  <si>
    <t>Má systém uchovávať osobné údaje?</t>
  </si>
  <si>
    <t>- operačný systém</t>
  </si>
  <si>
    <t>- konkrétna platforma vývoja (Java, Microsoft, ...)</t>
  </si>
  <si>
    <t>- zákon o ochrane osobných údajov</t>
  </si>
  <si>
    <t>Kto bude prevádzkovať riešenie?</t>
  </si>
  <si>
    <t>Kto bude robiť pozáručnú podporu?</t>
  </si>
  <si>
    <t>- technickú</t>
  </si>
  <si>
    <t>- používateľskú</t>
  </si>
  <si>
    <t>- projektový management</t>
  </si>
  <si>
    <t>- analýza</t>
  </si>
  <si>
    <t>- návrh</t>
  </si>
  <si>
    <t>- implementácia</t>
  </si>
  <si>
    <t>- testovanie</t>
  </si>
  <si>
    <t>- prevádzka SW</t>
  </si>
  <si>
    <t>- konfigurácia HW</t>
  </si>
  <si>
    <t>- prevádzka HW</t>
  </si>
  <si>
    <t>Koľko používateľov má mať riešenie?</t>
  </si>
  <si>
    <t>Pre aké krajiny je riešenie/projekt určené?</t>
  </si>
  <si>
    <t>Hlavné technické parametre - charakteristika požadovaného IS riešenia</t>
  </si>
  <si>
    <t>Základný popis IS riešenia</t>
  </si>
  <si>
    <t>Funkčná špecifikácia IS riešenia</t>
  </si>
  <si>
    <t>-webová aplikácia</t>
  </si>
  <si>
    <t>-mobilná aplikácia Android</t>
  </si>
  <si>
    <t>-mobilná aplikácia iOS</t>
  </si>
  <si>
    <t>-iné - popíšte</t>
  </si>
  <si>
    <t>-fotografie</t>
  </si>
  <si>
    <t>-texty</t>
  </si>
  <si>
    <t>-čísla</t>
  </si>
  <si>
    <t>-technické dáta zo zariadení</t>
  </si>
  <si>
    <t>Kde sa predpokladá, že budú dáta ukladané?</t>
  </si>
  <si>
    <t>Pri ktorých fázach realizácie projektu sa očakáva účasť Realizátora/dodávateľa:</t>
  </si>
  <si>
    <t>Popíšte, ak je bod relevantný</t>
  </si>
  <si>
    <t>Vymenujte typy IS riešení (V prípade mobilných aplikácií, popíšte pre aké platformy majú byť vyvinuté)</t>
  </si>
  <si>
    <t>Výstupy projektu</t>
  </si>
  <si>
    <t>Aké moduly a komponenty má riešenie obsahov v súvislosti so zvolenými výstupmi projektu v bode 1?</t>
  </si>
  <si>
    <t xml:space="preserve">-počet školených používateľov </t>
  </si>
  <si>
    <t>- rozsah školení v človekodňoch</t>
  </si>
  <si>
    <t>Aké sú požiadavky žiadateľa na realizáciu školení?</t>
  </si>
  <si>
    <t>Doplňte hodnotu</t>
  </si>
  <si>
    <r>
      <t xml:space="preserve">S akými internými systémami na strane žiadateľa bude potrebné navrhované riešenie integrovať </t>
    </r>
    <r>
      <rPr>
        <i/>
        <sz val="12"/>
        <color indexed="8"/>
        <rFont val="Calibri"/>
        <family val="2"/>
        <charset val="238"/>
      </rPr>
      <t>(napr. prepojenie s interným CRM systémom)</t>
    </r>
    <r>
      <rPr>
        <sz val="12"/>
        <color indexed="8"/>
        <rFont val="Calibri"/>
        <family val="2"/>
        <charset val="238"/>
      </rPr>
      <t xml:space="preserve">? </t>
    </r>
  </si>
  <si>
    <r>
      <t xml:space="preserve">Sú špecifické požiadavky integráciu dodávaného riešenia s externými systémami </t>
    </r>
    <r>
      <rPr>
        <i/>
        <sz val="12"/>
        <color indexed="8"/>
        <rFont val="Calibri"/>
        <family val="2"/>
        <charset val="238"/>
      </rPr>
      <t>(napr. prepojenie s externým účtovným SW a pod.)</t>
    </r>
    <r>
      <rPr>
        <sz val="12"/>
        <color indexed="8"/>
        <rFont val="Calibri"/>
        <family val="2"/>
        <charset val="238"/>
      </rPr>
      <t xml:space="preserve">, resp. na API tretích strán? </t>
    </r>
  </si>
  <si>
    <t>Čo potrebujete vytvoriť?</t>
  </si>
  <si>
    <t xml:space="preserve">Ak je predmetom žiadosti úprava existujúceho SW, aké sú hlavné nedostatky súčasného riešenia? </t>
  </si>
  <si>
    <t xml:space="preserve">Sú pre žiadateľa dáta v systéme citlivé? </t>
  </si>
  <si>
    <t>Má žiadateľ technologické obmedzenia?</t>
  </si>
  <si>
    <t>Má žiadateľ špeciálne bezpečnostné obmedzenia?</t>
  </si>
  <si>
    <t>Požaduje žiadateľ technickú podporu prevádzky?</t>
  </si>
  <si>
    <t>Akú dokumentáciu potrebuje žiadateľ?</t>
  </si>
  <si>
    <t>Prečo sa bude projekt realizovať?</t>
  </si>
  <si>
    <t>Národný projekt:</t>
  </si>
  <si>
    <t>Kód projektu v  ITMS 2014+:</t>
  </si>
  <si>
    <t>313000J874</t>
  </si>
  <si>
    <t>Referenčné číslo žiadosti / Kód žiadateľa o kreatívny voucher:</t>
  </si>
  <si>
    <t xml:space="preserve">Kód výzvy KV: </t>
  </si>
  <si>
    <t xml:space="preserve">Odvetvie kreatívneho priemyslu </t>
  </si>
  <si>
    <t>Zadanie pre zhotovenie cenovej ponuky (*nepovinné údaje / **len relevantné údaje)</t>
  </si>
  <si>
    <t>Zvoľte</t>
  </si>
  <si>
    <t xml:space="preserve">Požadovaný termín dodania cenovej ponuky </t>
  </si>
  <si>
    <t xml:space="preserve">Obchodný názov žiadateľa o cenovú ponuku </t>
  </si>
  <si>
    <t xml:space="preserve">Počet príloh </t>
  </si>
  <si>
    <t xml:space="preserve">Popis príloh </t>
  </si>
  <si>
    <t>IČO</t>
  </si>
  <si>
    <t>DIČ</t>
  </si>
  <si>
    <t>FRONTEND (užívateľské rozhranie - to, čo vidí klient žiadateľa = užívateľ webstránky)  // BACKEND (interné prostredie, v ktorom sa vykonáva administrácia dát a funkcionalít webstránky a jej užívateľov. Pre klientov žiadateľa = užívateľov webstránky neprístupné, neviditeľné prostredie) // Predmetom podpory prostredníctvom KV  môže byť len vytvorenie frontednu a/alebo backendu webstránky  // Samotná prevádzka a administrácia vytvorenej webstránky nemôžu byť predmetom podpory prostredníctvom KV. Rovnako nie je predmetom podpory zabezpečenie domény.</t>
  </si>
  <si>
    <t xml:space="preserve">číslo požiadavky </t>
  </si>
  <si>
    <t xml:space="preserve">ZMKNUTÝ TEXT v "navádzacích" bunkách </t>
  </si>
  <si>
    <t xml:space="preserve">poznámka k štruktúre formulára </t>
  </si>
  <si>
    <t xml:space="preserve">BUNKA vo FORMULÁRI </t>
  </si>
  <si>
    <t xml:space="preserve">KOMENTÁR k VÝBERU zobrazuje sa </t>
  </si>
  <si>
    <t xml:space="preserve">MOŽNOSTI v selektore - CHECKBOXE  ak je definovaný  (jednotlivé možnosti sú oddelené vždy : // ) </t>
  </si>
  <si>
    <t xml:space="preserve">AUTOMATICKY NALIEVANÝ KÓD OPRÁVNENÝCH ČINNOSTÍ </t>
  </si>
  <si>
    <t xml:space="preserve">VYTVORENIE             WEB STRÁNKY / WEBPORTÁLU /               E-SHOPu </t>
  </si>
  <si>
    <t>selektor  ÁNO / NIE</t>
  </si>
  <si>
    <t>R204, R205,R401,R402,R405</t>
  </si>
  <si>
    <t>vypĺňa sa, len ak v predchádzajúcom- ÁNO</t>
  </si>
  <si>
    <t xml:space="preserve">návrh základnej  webstránky </t>
  </si>
  <si>
    <t xml:space="preserve">žiadateľ potrebuje vypracovať iba samotný návrh a zadanie pre novú, samostatnú základnú webstránku (detailný popis / detailnú funkčnú špecifikáciu ) . </t>
  </si>
  <si>
    <t>R204</t>
  </si>
  <si>
    <t>Zadanie pre vytvorenie webstránky (DFŠ) je prílohou č.1</t>
  </si>
  <si>
    <t xml:space="preserve">žiadateľ, ako prílohu č.1 prikladá zadanie na vytvorenie webstránky v podobe detailnej funkčnej špecifikácie a požaduje vytvorenie webstránky podľa nej </t>
  </si>
  <si>
    <t>R402</t>
  </si>
  <si>
    <t xml:space="preserve">komplexné vytvorenie novej základnej webstránky </t>
  </si>
  <si>
    <t xml:space="preserve">žiadateľ potrebuje vytvoriť novú, samostatnú webstránku - t.j. vypracovať jej grafické aj aplikačné riešenie, na základe nižšie špecifikovaného  zadania </t>
  </si>
  <si>
    <t>R204,R402</t>
  </si>
  <si>
    <t xml:space="preserve">základné požiadavky na novú webstránku </t>
  </si>
  <si>
    <t xml:space="preserve">počet podstránok (okrem Hlavnej stránky (HOME PAGE) </t>
  </si>
  <si>
    <t>selektor 1-10 + iné a box na vpísanie číslice</t>
  </si>
  <si>
    <t>Frontend  : počet obsahovo samostatných zobrazení plôch obrazovky (podstránok) bude bude žiadateľ pre svoje potreby / predstavu potrebovať v rámci celej webstránky</t>
  </si>
  <si>
    <t xml:space="preserve">max.počet rozvetvení </t>
  </si>
  <si>
    <t>selektor 1-5 + iné a box na vpísanie číslice</t>
  </si>
  <si>
    <t>Frontend  : maximálny počet možností, na koľko ďalších podstránok sa bude môcť užívateľ webstránky (žiadateľov klient) dostať z jedného zobrazenia na ploche obrazovky (z homepage, alebo z jednej podstránky)</t>
  </si>
  <si>
    <t>max.počet vrstiev</t>
  </si>
  <si>
    <t>Frontend  : maximálny počet možností, koľkokrát sa bude môcť užívateľ webstránky (žiadateľov klient) prekliknúť na ďalšiu podstránku bez potreby vrátiť sa krok naspäť, resp.vrátiť sa na home page</t>
  </si>
  <si>
    <t xml:space="preserve">Typy obsahov, ktoré budú na stránke umiestňované </t>
  </si>
  <si>
    <t xml:space="preserve">CHECKBOX - pre viacero možností : </t>
  </si>
  <si>
    <t>Žiadateľ definuje svoju predstavu, z akých obsahových prvkov sa má skladať jeho budúca webstránka</t>
  </si>
  <si>
    <t xml:space="preserve">texty // štandardné grafické šablóny // originálne grafické prvky // fotografie //  pohyblivé bannery //  audio záznamy // videá (štandard / anim.) do 3 min. // audiovizuálne záznamy nad 3.min.// </t>
  </si>
  <si>
    <t xml:space="preserve">Publikovanie aktualít /správ / spravodajských informácií </t>
  </si>
  <si>
    <t>Frontend : Žiadateľ definuje, či a ako často predpokladá zverejňovanie aktualít (Aktualitami nie je myslený up-date základných textových informácií o žiadateľovi a jeho aktivitách, ale aktuálne, ad-hoc vznikajúce informácie a správy s potrebou ich vypublikovania )</t>
  </si>
  <si>
    <t>Bez potreby ad-hoc zverejňovania aktualít // zverejňovanie ad-hoc aktualít na vymedzenom priestore webstránky na týždennej báze // zverejňovanie ad-hoc aktualít na vymedzenom priestore webstránky na dennej báze // zverejňovanie ad-hoc aktualít na vymedzenom priestore webstránky na dennej báze // zverejňovanie ad-hoc aktualít na vymedzenom priestore webstránky priebežne 24/7 // informačná (news) webstránka - zverejňovanie neobmedzeného počtu aktualít na mesačnej  báze je podstatou webstránky /// informačná (news) webstránka - zverejňovanie neobmedzeného počtu aktualít na týždennej  báze je podstatou webstránky // informačná (news) webstránka - zverejňovanie neobmedzeného počtu aktualít na dennej   báze je podstatou webstránky // informačná (news) webstránka - zverejňovanie neobmedzeného počtu aktualít priebežne 24/7  je podstatou webstránky</t>
  </si>
  <si>
    <t xml:space="preserve">Na stránke budú umiestňované dokumenty na stiahnutie </t>
  </si>
  <si>
    <t xml:space="preserve">CHECKBOX - pre viacero možností + iné a box na vpísanie : </t>
  </si>
  <si>
    <t xml:space="preserve">Žiadateľ definuje či, a aké typy dokumentov / súborov plánuje na webstránke umiestňovať s možnosťou ich sťahovania užívateľmi </t>
  </si>
  <si>
    <t xml:space="preserve">Nebudú umiestňované // uzamknuté alebo otvorené súbory balíka Office // PDF // JPG // MP3 // MP4 // iné </t>
  </si>
  <si>
    <t>9-A</t>
  </si>
  <si>
    <t>K sťahovaným dokumentom bude potrebná identifikácia užívateľa/klienta</t>
  </si>
  <si>
    <t xml:space="preserve">Žiadateľ definuje, či ku všetkým, resp.k určeným dokumentom/súborom na stiahnutie bude potrebovať identifikáciu klienta, ktorý si ich stiahol </t>
  </si>
  <si>
    <t>NIE // ÁNO - len pre určené dokumenty/súbory // ÁNO pre všetky umiestňované dokumenty /súbory</t>
  </si>
  <si>
    <t xml:space="preserve">Backend  k požiadavkám 4 až 9 (CMS) v budúcej správe žiadateľa </t>
  </si>
  <si>
    <t xml:space="preserve">ÁNO : Žiadateľ deklaruje, že  v budúcnosti PLÁNUJE  administráciu príslušných požiadaviek na svojej strane, prostredníctvom vlastných zamestnancov a teda požaduje vytvorenie príslušného admin prostredia (CMS) a jeho odovzdanie do užívania podľa ním špecifikovaných požiadaviek. Predmetom podpory prostredníctvom KV je výlučne vytvorenie backendu - nie jeho následná administrácia </t>
  </si>
  <si>
    <t>R405</t>
  </si>
  <si>
    <t xml:space="preserve">NIE : Žiadateľ deklaruje, že  v budúcnosti NEPLÁNUJE  administráciu príslušných požiadaviek na svojej strane, budúca administrácia bude poskytovaná formou nadväzujúcej podpory webstránky poskytovanej v budúcnosti jej zhotoviteľom. Návrh backendu nepodlieha zadaniu žiadateľa, jeho vytvorenie je predmetom podpory - nie jeho následná administrácia </t>
  </si>
  <si>
    <t>10-B</t>
  </si>
  <si>
    <t xml:space="preserve">Počet budúcich administrátorov CMS na strane žiadateľa </t>
  </si>
  <si>
    <t>editovateľná bunka</t>
  </si>
  <si>
    <t>Žiadateľ uvádza  číslicu označujúcu plánovaný počet vlastných administrátorov CMS</t>
  </si>
  <si>
    <t>on-line chat</t>
  </si>
  <si>
    <t xml:space="preserve">žiadateľ bude potrebovať na svojej webstránke frontend  funkčného on-line chat (administrácia je - v tomto prípade súčasťou  budúcej prevádzkovej podpory poskytovanej v nadväznosti na vytvorenie webstránky a nie je predmetnom podpory prostredníctvom KV) </t>
  </si>
  <si>
    <t>NIE // ÁNO, chat anonymný, bez registrácie a administrácie // ÁNO, chat anonymný bez registrácie s administráciou // ÁNO, chat s podmienkou registrácie a založenia klientského konta, s administráciou</t>
  </si>
  <si>
    <t>11-A</t>
  </si>
  <si>
    <t xml:space="preserve">Backend k požiadavke 11  v budúcej správe žiadateľa </t>
  </si>
  <si>
    <t xml:space="preserve">ÁNO : Žiadateľ deklaruje, že  v budúcnosti PLÁNUJE  administráciu príslušnej požiadavky na svojej strane, prostredníctvom vlastných zamestnancov a teda požaduje vytvorenie príslušného admin prostredia a jeho odovzdanie do užívania podľa ním špecifikovaných požiadaviek. Predmetom podpory prostredníctvom KV je výlučne vytvorenie backendu - nie jeho následná administrácia </t>
  </si>
  <si>
    <t xml:space="preserve">NIE : Žiadateľ deklaruje, že  v budúcnosti NEPLÁNUJE  administráciu príslušnej požiadavky na svojej strane, budúca administrácia bude poskytovaná formou nadväzujúcej podpory webstránky poskytovanej v budúcnosti jej zhotoviteľom. Návrh backendu nepodlieha zadaniu žiadateľa, jeho vytvorenie je predmetom podpory - nie jeho následná administrácia </t>
  </si>
  <si>
    <t>11-B</t>
  </si>
  <si>
    <t xml:space="preserve">Počet budúcich administrátorov k požiadavke 11 na strane žiadateľa </t>
  </si>
  <si>
    <t>Žiadateľ uvádza  číslicu označujúcu plánovaný počet vlastných administrátorov</t>
  </si>
  <si>
    <t>Blog - samostatné kontá registrovaných blogerov</t>
  </si>
  <si>
    <t xml:space="preserve">žiadateľ bude potrebovať na svojej webstránke frontend funkčného blogu (administrácia je - v tomto prípade súčasťou  budúcej prevádzkovej podpory poskytovanej v nadväznosti na vytvorenie webstránky a nie je predmetnom podpory prostredníctvom KV) </t>
  </si>
  <si>
    <t>12-A</t>
  </si>
  <si>
    <t>počet aktívnych kont blogerov</t>
  </si>
  <si>
    <t>Žiadateľ uvádza  číslicu označujúcu plánovaný počet disponibilných kont blogerov</t>
  </si>
  <si>
    <t>12-B</t>
  </si>
  <si>
    <t xml:space="preserve">Backend k požiadavke 12  v budúcej správe žiadateľa </t>
  </si>
  <si>
    <t>12_C</t>
  </si>
  <si>
    <t xml:space="preserve">Počet budúcich administrátorov na strane žiadateľa </t>
  </si>
  <si>
    <t xml:space="preserve">Publikovanie a spätný príjem interaktívnych on-line formulárov </t>
  </si>
  <si>
    <t>13_A</t>
  </si>
  <si>
    <t xml:space="preserve">Predpokladaný počet interaktívnych on-line formulárov </t>
  </si>
  <si>
    <t xml:space="preserve">Žiadateľ uvádza  číslicu označujúcu plánovaný počet interektívnych on-line formulárov používaných súčasne </t>
  </si>
  <si>
    <t xml:space="preserve">Frontend registrácie klientov </t>
  </si>
  <si>
    <t>Príslušná podstránka musí byť pripravená na príjem registračných dát klientov.  Pokiaľ si ich ďalšie spravovanie vyžaduje napojenie na už existujúci interný rezervačný systém žiadateľa (možnosť C v nasledujúcom), žiadateľ bude (zabezpečí)  pri realizácii vyžiadaného rozsahu napojenia poskytovať zhotoviteľovi plnú odbornú súčinnosť</t>
  </si>
  <si>
    <t>14-A</t>
  </si>
  <si>
    <t xml:space="preserve">Ďalšie spracovanie dát registrovaných klientov </t>
  </si>
  <si>
    <t>Tvorba databázy podľa možnosti A a B je považovaná za  súčasť webstránky, Tvorba databázy podľa možnosti C  patrí do odvetvia IKP - programovanie a   súčasťou dodávky podľa tohto zadania môže byť len predpríprava na napojenie na definovaný systém žiadateľa</t>
  </si>
  <si>
    <t xml:space="preserve">A - Klientská databáza je  výlučne súčasťou základného rezervačného systému na webstránke // B-  Klientská databáza je výlučne súčasťou e-shopu na webstránke //C -  Klientská databáza je všeobecnou súčasťou interných systémových riešení žiadateľa, v rámci ktorých tvorí základ samostatných klientských kont. </t>
  </si>
  <si>
    <t xml:space="preserve">Kalendár </t>
  </si>
  <si>
    <t xml:space="preserve">Žiadateľ bude potrebovať na svojej stránke štandardný kalendár </t>
  </si>
  <si>
    <t>R205, R402</t>
  </si>
  <si>
    <t xml:space="preserve">Rezervačný systém </t>
  </si>
  <si>
    <t>16-A</t>
  </si>
  <si>
    <t>Frontend interného  rezervačného systému žiadateľa  s predpripraveným napojením naň</t>
  </si>
  <si>
    <t>Príslušná podstránka musí byť pripravená na napojenie na už existujúci interný rezervačný systém žiadateľa (tvorba samostatného, interného rezervačného systém patrí do odvetvia IKP - programovanie a nemôže byť  súčasťou dodávky podľa tohto zadania) Súčasťou dodávky podľa tohto zadania môže byť len predpríprava na napojenie na definovaný systém žiadateľa</t>
  </si>
  <si>
    <t>vypĺňa sa, len ak v predchádzajúcom- NIE</t>
  </si>
  <si>
    <t>16-B</t>
  </si>
  <si>
    <t xml:space="preserve">Konkretizácia základného rezervačného systému na webstránke </t>
  </si>
  <si>
    <t>Žiadateľ uvádza bližšiu špecifikáciu základného rezervačného systému na webstránke</t>
  </si>
  <si>
    <t>Jedinečné  sledovanie disponibilných kapacít/zásob v ohraničenom čase// Jedinečné  sledovanie disponibilných kapacít/zásob  s priebežným, aktívnym prepojením na  kalendár // Mnohopočetné sledovanie disponibilných kapacít/zásob v ohraničenom čase// Mnohopočetné sledovanie disponibilných kapacít/zásob  s priebežným, aktívnym prepojením na  kalendár // Mnohopočetné sledovanie disponibilných kapacít/zásob  s priebežným, aktívnym prepojením na  kalendár a priebežne zverejňované aktuality</t>
  </si>
  <si>
    <t>16-C</t>
  </si>
  <si>
    <t xml:space="preserve">Počet samostatných sekcií základného rezervačného systému  na webstránke </t>
  </si>
  <si>
    <t>Žiadateľ uvádza  číslicu označujúcu plánovaný počet samostatných, podstránok / sekcií základného rezervačného systému na webstránke  : zaokrúhlene na celé  JEDNOTKY</t>
  </si>
  <si>
    <t>16-D</t>
  </si>
  <si>
    <t xml:space="preserve">Približný počet TYPOV v čase rezervovateľných položiek v základom reervačnom systéme </t>
  </si>
  <si>
    <t xml:space="preserve">Žiadateľ uvádza  číslicu označujúcu plánovaný počet rozličných TYPOV  v čase rezervovateľných položiek v základom reervačnom systéme : zaokrúhlene na celé  DESIATKY - pre celý e-shop ako celok </t>
  </si>
  <si>
    <t xml:space="preserve">16-E </t>
  </si>
  <si>
    <t xml:space="preserve">Databáza v čase rezervovateľných položiek je súčasťou základného rezervačného systému na webstránke </t>
  </si>
  <si>
    <t xml:space="preserve">Ide o samostatnú databázu, ktorá má byť vytvorená ako súčasť základného rezervačného systému na webstránke </t>
  </si>
  <si>
    <t>16-F</t>
  </si>
  <si>
    <t xml:space="preserve">Backend k požiadavke 16-B  v budúcej správe žiadateľa </t>
  </si>
  <si>
    <t>16_G</t>
  </si>
  <si>
    <t>E-shop</t>
  </si>
  <si>
    <t xml:space="preserve">ÁNO : Žiadateľ plánuje prostredníctvom webstránky  predaj a/alebo rezervácie konkrétnych produktov / služieb / disponibilných kapacít a pod. </t>
  </si>
  <si>
    <t>R403</t>
  </si>
  <si>
    <t xml:space="preserve">NIE : Žiadateľ neplánuje prostredníctvom webstránky žiadny predaj a/alebo rezervácie konkrétnych produktov / služieb / disponibilných kapacít a pod. </t>
  </si>
  <si>
    <t>17-A</t>
  </si>
  <si>
    <t xml:space="preserve">Konkretizácia E-shop </t>
  </si>
  <si>
    <t>Žiadateľ uvádza základnú charakteristiku  e-shop</t>
  </si>
  <si>
    <t>E-shop vyskladaný z dostupných licenčných riešení a šablón // E-shop vytváraný výlučne pre potreby žiadateľa</t>
  </si>
  <si>
    <t>17-B</t>
  </si>
  <si>
    <t xml:space="preserve">Počet samostatných sekcií E-shop </t>
  </si>
  <si>
    <t>Žiadateľ uvádza  číslicu označujúcu plánovaný počet samostatných, podstránok / sekcií e-shopu v rámci ktorých budú predávané ním ponúkané tovary / produkty / služby : zaokrúhlene na celé  JEDNOTKY</t>
  </si>
  <si>
    <t>17-C</t>
  </si>
  <si>
    <t>Približný počet TYPOV ponúkaných tovarov / produktov/ služieb</t>
  </si>
  <si>
    <t xml:space="preserve">Žiadateľ uvádza  číslicu označujúcu plánovaný počet rozličných TYPOV tovarov / produktov/ služieb, ktoré budú predávané prostredníctvom e-shop : zaokrúhlene na celé  DESIATKY - pre celý e-shop ako celok </t>
  </si>
  <si>
    <t>17-D</t>
  </si>
  <si>
    <t xml:space="preserve">Databáza ponúkaných tovarov/produktov/ služieb je súčasťou e-shop </t>
  </si>
  <si>
    <t>Ide o samostatnú databázu, ktorá má byť vytvorená ako súčasť príslušného vytváraného e-shopu</t>
  </si>
  <si>
    <t>17-E</t>
  </si>
  <si>
    <t xml:space="preserve">E-shop vyžaduje napojenie na iné, už existujúce systémové riešenia a databázy / databáz na strane žiadateľa </t>
  </si>
  <si>
    <t>Ak áno, žiadateľ bude (zabezpečí)  pri realizácii vyžiadaného rozsahu napojenia poskytovať zhotoviteľovi plnú odbornú súčinnosť (Databáza ponúkaných tovarov/produktov/ služieb môže/nemusí byť súčasťou )</t>
  </si>
  <si>
    <t>17-F</t>
  </si>
  <si>
    <t xml:space="preserve">Backend k požiadavke 17  v budúcej správe žiadateľa </t>
  </si>
  <si>
    <t>17_G</t>
  </si>
  <si>
    <t xml:space="preserve">možnosť vykonávať na webstránke platby kartou </t>
  </si>
  <si>
    <t>Prostredníctvom webstránky/webportálu žiadateľa bude možné vykonávať platby elektronickými platobnými kartami.</t>
  </si>
  <si>
    <t>možnosť vykonávať na webstránke platby bankovým prevodom</t>
  </si>
  <si>
    <t>Prostredníctvom webstránky/webportálu žiadateľa bude možné vykonávať platby bankovým prevodom</t>
  </si>
  <si>
    <t>webstránka dizajnovaná v zmysle UX/UI</t>
  </si>
  <si>
    <t xml:space="preserve">Žiadateľ požaduje, aby proces navrhovania, dizajnovania a tvorby webstránky zohľadňoval príncípy UX/UI dizajnovania on-line komunikácie </t>
  </si>
  <si>
    <t>R204, R205,R401,R402,</t>
  </si>
  <si>
    <t xml:space="preserve">Archív obsahov ako súčasť webstránky </t>
  </si>
  <si>
    <t xml:space="preserve">Žiadateľ vyžaduje možnosť štrukturovanej archivácie obsahov publikovaných na webstránke v rámci samotnej webstránky </t>
  </si>
  <si>
    <t>21-A</t>
  </si>
  <si>
    <t xml:space="preserve">Predpokladaný objem archivovaných dát </t>
  </si>
  <si>
    <t>Žiadateľ uvádza  číslicu označujúcu plánovaný objem archivovaných dát v TB (zaokrúhlene na 2 desatinné miesta)</t>
  </si>
  <si>
    <t xml:space="preserve">Archív obsahov ako súčasť vlastných systémových riešení a úložísk žiadateľa </t>
  </si>
  <si>
    <t>Žiadateľ vyžaduje možnosť štrukturovanej archivácie obsahov publikovaných na webstránke v rámci vlastných systémových riešení a úložísk</t>
  </si>
  <si>
    <t xml:space="preserve">UP-DATE / ROZŠÍRENIE / OPTIMALIZÁCIA EXISTUJÚCEJ              WEB STRÁNKY / WEBPORTÁLU /               E-SHOPu </t>
  </si>
  <si>
    <t>R2014,R408,R409</t>
  </si>
  <si>
    <t xml:space="preserve">Link na webstránku, ktorá má byť predmetom optimalizácie </t>
  </si>
  <si>
    <t xml:space="preserve">Žiadateľ  vpisuje www. adresu webstránky, ktorá má byť menená po obsahovej a/alebo funkčnej stránke </t>
  </si>
  <si>
    <t xml:space="preserve">UX/UI optimalizácia, návrh a implementácia zmien </t>
  </si>
  <si>
    <t xml:space="preserve">UX/UI optimalizácia, návrh a implementácia zmien existujúcej webstránky </t>
  </si>
  <si>
    <t>R409</t>
  </si>
  <si>
    <t xml:space="preserve">CEO optimalizácia, návrh a implementácia zmien </t>
  </si>
  <si>
    <t xml:space="preserve">CEO optimalizácia, návrh a implementácia zmien existujúcej webstránky </t>
  </si>
  <si>
    <t>R408</t>
  </si>
  <si>
    <t xml:space="preserve">IBA analýza a návrh komplet UP-DATE existujúcej webstránky </t>
  </si>
  <si>
    <t>komplet UP-DATE existujúcej webstránky na základe dodanej analýzy a návrhu</t>
  </si>
  <si>
    <t xml:space="preserve">čiastočný  UP-DATE existujúcej webstránky v určenom rozsahu </t>
  </si>
  <si>
    <t xml:space="preserve">číselné označenie požiadaviek určených na up-date </t>
  </si>
  <si>
    <t>Žiadateľ uvádza  čísla požiadaviek z procesu TVORBY webstránky (1.časť formulára), označujúce jednotlivé súčasti  frontendu a backendu, na identifikáciu častí existujúcej webstránky ktoré majú byť predmetnom up-date.</t>
  </si>
  <si>
    <t xml:space="preserve">Vytvorenie samostatnej mobilnej aplikácie </t>
  </si>
  <si>
    <t xml:space="preserve">Upozornenie : Vypracovanie reálnej  cenovej ponuky  na tvorbu samostatnej aplikácie vyžaduje aj informácie, ktoré môžu mať charakter originálnych autorských riešení. Je na zvážení žiadateľa, či ich poskytne potenciálnym zhotoviteľom proestredníctvo tohto formulára, alebo či bude tvorbu aplikácie realizovať bez požiadania a  využitia KV </t>
  </si>
  <si>
    <t>R205, R401</t>
  </si>
  <si>
    <t xml:space="preserve">Popis určenia samostatnej aplikácie </t>
  </si>
  <si>
    <t xml:space="preserve">1000 znakov </t>
  </si>
  <si>
    <t xml:space="preserve">Žiadateľ čo možno najpodrobnejšie opíše svoju predstavu o požadovanej aplikácii </t>
  </si>
  <si>
    <t xml:space="preserve">Operačné systémy na ktorých má byť aplikácia funkčná </t>
  </si>
  <si>
    <t xml:space="preserve">500 znakov </t>
  </si>
  <si>
    <t xml:space="preserve">žiadateľ vypíše príslušné označenia operačných systémov </t>
  </si>
  <si>
    <t xml:space="preserve">Aplikácia má byť funkčná aj v off-line verzii </t>
  </si>
  <si>
    <t>"B"- typ projektu žiadateľa v odvetví REKLAMA a MARKETING</t>
  </si>
  <si>
    <t>VLASTNÉ VEREJNE PRÍSTUPNÉ ON-LINE PROSTREDIE a MOBILNÉ APLIKÁCIE</t>
  </si>
  <si>
    <t>Vytvorenie:</t>
  </si>
  <si>
    <t>selektor</t>
  </si>
  <si>
    <t>Komentár k výberu</t>
  </si>
  <si>
    <t>Žiadateľ potrebuje vypracovať iba samotný návrh a zadanie pre novú, samostatnú základnú webstránku (detailný popis / detailnú funkčnú špecifikáciu ).</t>
  </si>
  <si>
    <t>iné (zadajte počet</t>
  </si>
  <si>
    <t>štandardné grafické šablóny</t>
  </si>
  <si>
    <t>originálne grafické prvky</t>
  </si>
  <si>
    <t>pohyblivé bannery</t>
  </si>
  <si>
    <t>fotografie</t>
  </si>
  <si>
    <t>audio záznamy</t>
  </si>
  <si>
    <t>videá (štandard / anim.) do 3 min.</t>
  </si>
  <si>
    <t xml:space="preserve"> audiovizuálne záznamy nad 3.min.</t>
  </si>
  <si>
    <t>texty</t>
  </si>
  <si>
    <t>Bez potreby ad-hoc zverejňovania aktualít</t>
  </si>
  <si>
    <t>zverejňovanie ad-hoc aktualít na vymedzenom priestore webstránky na dennej báze</t>
  </si>
  <si>
    <t>informačná (news) webstránka - zverejňovanie neobmedzeného počtu aktualít na mesačnej  báze je podstatou webstránky</t>
  </si>
  <si>
    <t>informačná (news) webstránka - zverejňovanie neobmedzeného počtu aktualít na týždennej  báze je podstatou webstránky</t>
  </si>
  <si>
    <t>informačná (news) webstránka - zverejňovanie neobmedzeného počtu aktualít na dennej   báze je podstatou webstránky</t>
  </si>
  <si>
    <t>informačná (news) webstránka - zverejňovanie neobmedzeného počtu aktualít priebežne 24/7  je podstatou webstránky</t>
  </si>
  <si>
    <t>PDF</t>
  </si>
  <si>
    <t>JPG</t>
  </si>
  <si>
    <t>MP4</t>
  </si>
  <si>
    <t>iné - definujte aké</t>
  </si>
  <si>
    <t>MP3</t>
  </si>
  <si>
    <t>NIE</t>
  </si>
  <si>
    <t>ÁNO pre všetky umiestňované dokumenty /súbory</t>
  </si>
  <si>
    <t>ÁNO - len pre určené dokumenty/súbory</t>
  </si>
  <si>
    <t xml:space="preserve">ÁNO, chat anonymný, bez registrácie a administrácie </t>
  </si>
  <si>
    <t xml:space="preserve">ÁNO, chat anonymný bez registrácie s administráciou </t>
  </si>
  <si>
    <t>ÁNO, chat s podmienkou registrácie a založenia klientského konta, s administráciou</t>
  </si>
  <si>
    <t xml:space="preserve">Žiadateľ uvádza  číslicu označujúcu plánovaný počet vlastných administrátorov </t>
  </si>
  <si>
    <t>12-C</t>
  </si>
  <si>
    <t>13-A</t>
  </si>
  <si>
    <t>A - Klientská databáza je  výlučne súčasťou základného rezervačného systému na webstránke</t>
  </si>
  <si>
    <t>C -  Klientská databáza je všeobecnou súčasťou interných systémových riešení žiadateľa, v rámci ktorých tvorí základ samostatných klientských kont</t>
  </si>
  <si>
    <t>Jedinečné  sledovanie disponibilných kapacít/zásob v ohraničenom čase</t>
  </si>
  <si>
    <t>Jedinečné  sledovanie disponibilných kapacít/zásob  s priebežným, aktívnym prepojením na  kalendár</t>
  </si>
  <si>
    <t>Mnohopočetné sledovanie disponibilných kapacít/zásob  s priebežným, aktívnym prepojením na  kalendár a priebežne zverejňované aktuality</t>
  </si>
  <si>
    <t>16-E</t>
  </si>
  <si>
    <t>Ide o samostatnú databázu, ktorá má byť vytvorená ako súčasť základného rezervačného systému na webstránke predpríprava na napojenie na definovaný systém žiadateľa</t>
  </si>
  <si>
    <t>16-G</t>
  </si>
  <si>
    <t>E-shop vyskladaný z dostupných licenčných riešení a šablón</t>
  </si>
  <si>
    <t>17-G</t>
  </si>
  <si>
    <t xml:space="preserve">UP-DATE / ROZŠÍRENIE / OPTIMALIZÁCIA EXISTUJÚCEJ WEB STRÁNKY / WEBPORTÁLU / E-SHOPu </t>
  </si>
  <si>
    <t>1000 znakov</t>
  </si>
  <si>
    <t>iné (do šedého polička zadajte počet)</t>
  </si>
  <si>
    <t>Nebudú umiestňované</t>
  </si>
  <si>
    <t>uzamknuté alebo otvorené súbory balíka Office</t>
  </si>
  <si>
    <t>500 znakov</t>
  </si>
  <si>
    <t>OBEC/MESTO</t>
  </si>
  <si>
    <t>PSČ</t>
  </si>
  <si>
    <t>ulica *</t>
  </si>
  <si>
    <t>súpis.č.*</t>
  </si>
  <si>
    <t xml:space="preserve">Pokyny a informácie od źiadateľa o vypracovanie cenovej ponuky </t>
  </si>
  <si>
    <t xml:space="preserve">identifikačné číslo žiadateľa o cenovú ponuku </t>
  </si>
  <si>
    <t>Lokalizácia realizácie projektu žiadateľa (miesto, kde bude realizátor plniť/realizovať predmet projektu žiadateľa-t.j.zadanie)</t>
  </si>
  <si>
    <t>Bratislavský</t>
  </si>
  <si>
    <t>Trnavský</t>
  </si>
  <si>
    <t>Trenčiansky</t>
  </si>
  <si>
    <t>Nitriansky</t>
  </si>
  <si>
    <t>Žilinský</t>
  </si>
  <si>
    <t>Banskobystrický</t>
  </si>
  <si>
    <t>Prešovský</t>
  </si>
  <si>
    <t>Košický</t>
  </si>
  <si>
    <t>možný výber VIACERÝCH možností
Pokiaľ nebude zvolené áno, má sa zato, že ste danú možnosť nezvolili.</t>
  </si>
  <si>
    <t>Reklama a marketing</t>
  </si>
  <si>
    <t xml:space="preserve"> </t>
  </si>
  <si>
    <t>ako bude kod?</t>
  </si>
  <si>
    <t>natiahnuty riadok</t>
  </si>
  <si>
    <t>uprava textu - poziadavke 12 v zadaní</t>
  </si>
  <si>
    <t>dobre kod ku vsertkemym moznostiam?</t>
  </si>
  <si>
    <t>rozdeliť na 2 voľby</t>
  </si>
  <si>
    <t>opraveny preklep</t>
  </si>
  <si>
    <t>Ak áno, žiadateľ bude (zabezpečí)  pri realizácii vyžiadaného rozsahu napojenia poskytovať zhotoviteľovi plnú odbornú súčinnosť (Databáza ponúkaných tovarov/produktov/ služieb môže/nemusí byť súčasťou)</t>
  </si>
  <si>
    <t>oprava preklepu</t>
  </si>
  <si>
    <t>oprava textu (spravny komentar)</t>
  </si>
  <si>
    <t>upraviť formátovanie na 2 desatinné miesta</t>
  </si>
  <si>
    <t>vedla seba dat otazky - priuestor</t>
  </si>
  <si>
    <t>zmena velkosti pisma</t>
  </si>
  <si>
    <t>doplnenie textu</t>
  </si>
  <si>
    <t>zmena sedej - pouzivaj 2.v poradi, lebo na druhom office sa zobrzuje 1tka ako biela</t>
  </si>
  <si>
    <t>nie je kod?</t>
  </si>
  <si>
    <t>podmienka k predchadzajucej - nastaviť</t>
  </si>
  <si>
    <t>opraveny kod</t>
  </si>
  <si>
    <t>nastavit podmienku na 16 A-G?</t>
  </si>
  <si>
    <t>podmienka pre 16F</t>
  </si>
  <si>
    <t>podmienka pre 17E</t>
  </si>
  <si>
    <t>podmienka pre 17F</t>
  </si>
  <si>
    <t>podmienka k 21</t>
  </si>
  <si>
    <t>doplnenie cisiel, oprava preklepu v kode</t>
  </si>
  <si>
    <t>podmienka k predoslej otazke?</t>
  </si>
  <si>
    <t>je tam vzorec, ale nezobrazí mi kód</t>
  </si>
  <si>
    <t>bold</t>
  </si>
  <si>
    <t>logo ciernobiele</t>
  </si>
  <si>
    <t>update optimalizácia (riadok 110 zadanie pk)</t>
  </si>
  <si>
    <t>vytvorenie webstránky a webportálu a eshopu (riadok 8)</t>
  </si>
  <si>
    <t>mobilná (riadok 126)</t>
  </si>
  <si>
    <t>Vpíšte</t>
  </si>
  <si>
    <t>TEXTY zmenit: bud chce vytvori t a alebo b alebo chce pripravu</t>
  </si>
  <si>
    <t>suvisia  s 3 otazou vsetky nizsie (modre a zelene)</t>
  </si>
  <si>
    <t>aj 18 19 modre</t>
  </si>
  <si>
    <t xml:space="preserve">VYTVORENIE
WEB STRÁNKY / WEBPORTÁLU / 
E-SHOPu </t>
  </si>
  <si>
    <t xml:space="preserve">UP-DATE / ROZŠÍRENIE / OPTIMALIZÁCIA EXISTUJÚCEJ
 WEB STRÁNKY / WEBPORTÁLU /
 E-SHOPu </t>
  </si>
  <si>
    <t>VYTVORENIE SAMOSTATNEJ MOBILNEJ APLIKÁCIE</t>
  </si>
  <si>
    <t>zmena otázok</t>
  </si>
  <si>
    <t xml:space="preserve"> VYTVORENIE SAMOSTATNEJ MOBILNEJ APLIKÁCIE</t>
  </si>
  <si>
    <t>presun na pravu stranu kod</t>
  </si>
  <si>
    <t>zmenila som vysku riadka</t>
  </si>
  <si>
    <t>pridane</t>
  </si>
  <si>
    <t>vsade editovatelna bunka zmena na vpiste</t>
  </si>
  <si>
    <t>Mnohopočetné sledovanie disponibilných kapacít/zásob v ohraničenom čase</t>
  </si>
  <si>
    <t xml:space="preserve"> Mnohopočetné sledovanie disponibilných kapacít/zásob  s priebežným, aktívnym prepojením na  kalendár</t>
  </si>
  <si>
    <t>NEVYPĹŇA SA</t>
  </si>
  <si>
    <t>kliknite TU na presmerovanie k otázkam</t>
  </si>
  <si>
    <t>B-  Klientská databáza je výlučne súčasťou e-shopu na webstránke</t>
  </si>
  <si>
    <t>6B</t>
  </si>
  <si>
    <t>Príloha č.</t>
  </si>
  <si>
    <t xml:space="preserve">E-mail adresa na doručenie cenovej ponuky </t>
  </si>
  <si>
    <t>Možný výber VIACERÝCH možností
Pokiaľ nebude zvolené áno, má sa zato, že ste danú možnosť nezvolili.</t>
  </si>
  <si>
    <t>Osoba oprávnená konať v mene žiadateľa vo vzťahu k NP PRKP:</t>
  </si>
  <si>
    <t xml:space="preserve">zverejňovanie ad-hoc aktualít na vymedzenom priestore webstránky na mesačnej  báze </t>
  </si>
  <si>
    <t xml:space="preserve">zverejňovanie ad-hoc aktualít na vymedzenom priestore webstránky na týždennej báze </t>
  </si>
  <si>
    <t xml:space="preserve"> interného rezervačného systém patrí do odvetvia IKP - programovanie a nemôže byť  súčasťou dodávky podľa tohto zadania) Súčasťou dodávky podľa tohto zadania môže byť len predpríprava na napojenie na definovaný systém žiadateľa</t>
  </si>
  <si>
    <t>Frontend základného rezervačného systému vytváraného v rámci webstránky je jeho súčasťou</t>
  </si>
  <si>
    <t>Žiadateľ vyžaduje možnosť štrukturovanej archivácie obsahov publikovaných na webstránke aj v rámci vlastných systémových riešení a úložísk</t>
  </si>
  <si>
    <t>zverejňovanie ad-hoc aktualít na vymedzenom priestore webstránky priebežne 24/7</t>
  </si>
  <si>
    <t>22-A</t>
  </si>
  <si>
    <t xml:space="preserve">18-A </t>
  </si>
  <si>
    <t xml:space="preserve">18-B </t>
  </si>
  <si>
    <t>Žiadateľ bude potrebovať na svojej stránke funkcionalitu rozosielania newslettr-ov</t>
  </si>
  <si>
    <t>Žiadateľ deklaruje, že  v budúcnosti PLÁNUJE  administráciu príslušnej požiadavky na svojej strane, prostredníctvom vlastných zamestnancov"&amp;" a teda požaduje vytvorenie príslušného admin prostredia a jeho odovzdanie do užívania podľa ním špecifikovaných požiadaviek. "&amp;"Predmetom podpory prostredníctvom KV je výlučne vytvorenie backendu - nie jeho následná administrácia";"Žiadateľ deklaruje, že  v budúcnosti NEPLÁNUJE  administráciu príslušnej požiadavky na svojej strane"&amp;", budúca administrácia bude poskytovaná formou nadväzujúcej podpory webstránky poskytovanej v budúcnosti jej zhotoviteľom."&amp;" Návrh backendu nepodlieha zadaniu žiadateľa, jeho vytvorenie je predmetom podpory - nie jeho následná administrácia</t>
  </si>
  <si>
    <t xml:space="preserve">Žiadateľ vyžaduje prenos (migráciu) dát zo svojej doterajšej wbstránky na novovytváranú webstránku </t>
  </si>
  <si>
    <t>24-A</t>
  </si>
  <si>
    <t>Žiadateľ uvádza  číslicu označujúcu plánovaný objem prenášaných  dát v TB (zaokrúhlene na 2 desatinné miesta)</t>
  </si>
  <si>
    <t xml:space="preserve">vypĺňa poskytovateľ </t>
  </si>
  <si>
    <t xml:space="preserve">Základný popis zámeru/projektu žiadateľa o vypracovanie cenovej ponuky  </t>
  </si>
  <si>
    <t xml:space="preserve">Dátum vypracovania zadania pre zhotovenie cenovej ponuky : </t>
  </si>
  <si>
    <t xml:space="preserve">Termín začiatku realizácie projektu </t>
  </si>
  <si>
    <t xml:space="preserve">Termín ukončenia  projektu </t>
  </si>
  <si>
    <r>
      <rPr>
        <b/>
        <sz val="11"/>
        <rFont val="Calibri"/>
        <family val="2"/>
      </rPr>
      <t xml:space="preserve">Podpora rozvoja kreatívneho priemyslu na Slovensku 
</t>
    </r>
    <r>
      <rPr>
        <sz val="10"/>
        <rFont val="Calibri"/>
        <family val="2"/>
        <charset val="238"/>
      </rPr>
      <t>(ďalej len "NPPRKP")</t>
    </r>
  </si>
  <si>
    <t>KV_R_RR119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</si>
</sst>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38" x14ac:knownFonts="1">
    <font>
      <sz val="12"/>
      <color theme="1"/>
      <name val="Calibri"/>
      <family val="2"/>
      <scheme val="minor"/>
    </font>
    <font>
      <i/>
      <sz val="12"/>
      <color indexed="8"/>
      <name val="Calibri"/>
      <family val="2"/>
      <charset val="238"/>
    </font>
    <font>
      <sz val="12"/>
      <color indexed="8"/>
      <name val="Calibri"/>
      <family val="2"/>
      <charset val="238"/>
    </font>
    <font>
      <sz val="11"/>
      <name val="Calibri"/>
      <family val="2"/>
    </font>
    <font>
      <b/>
      <sz val="11"/>
      <name val="Calibri"/>
      <family val="2"/>
    </font>
    <font>
      <sz val="10"/>
      <name val="Calibri"/>
      <family val="2"/>
      <charset val="238"/>
    </font>
    <font>
      <sz val="11"/>
      <color theme="1"/>
      <name val="Calibri"/>
      <family val="2"/>
      <charset val="238"/>
      <scheme val="minor"/>
    </font>
    <font>
      <u/>
      <sz val="12"/>
      <color theme="10"/>
      <name val="Calibri"/>
      <family val="2"/>
      <scheme val="minor"/>
    </font>
    <font>
      <b/>
      <sz val="11"/>
      <color theme="1"/>
      <name val="Calibri"/>
      <family val="2"/>
      <charset val="238"/>
      <scheme val="minor"/>
    </font>
    <font>
      <sz val="11"/>
      <color rgb="FFFF0000"/>
      <name val="Calibri"/>
      <family val="2"/>
      <charset val="238"/>
      <scheme val="minor"/>
    </font>
    <font>
      <i/>
      <sz val="12"/>
      <color theme="1"/>
      <name val="Calibri"/>
      <family val="2"/>
      <charset val="238"/>
      <scheme val="minor"/>
    </font>
    <font>
      <sz val="12"/>
      <color theme="1"/>
      <name val="Calibri"/>
      <family val="2"/>
      <charset val="238"/>
      <scheme val="minor"/>
    </font>
    <font>
      <b/>
      <sz val="12"/>
      <color theme="1"/>
      <name val="Calibri"/>
      <family val="2"/>
      <charset val="238"/>
      <scheme val="minor"/>
    </font>
    <font>
      <b/>
      <sz val="11"/>
      <color rgb="FFFF0000"/>
      <name val="Calibri"/>
      <family val="2"/>
      <charset val="238"/>
      <scheme val="minor"/>
    </font>
    <font>
      <b/>
      <sz val="11"/>
      <name val="Calibri"/>
      <family val="2"/>
      <charset val="238"/>
      <scheme val="minor"/>
    </font>
    <font>
      <b/>
      <sz val="11"/>
      <color rgb="FF0033CC"/>
      <name val="Calibri"/>
      <family val="2"/>
      <charset val="238"/>
      <scheme val="minor"/>
    </font>
    <font>
      <b/>
      <sz val="11"/>
      <color rgb="FF008000"/>
      <name val="Calibri"/>
      <family val="2"/>
      <charset val="238"/>
      <scheme val="minor"/>
    </font>
    <font>
      <b/>
      <sz val="11"/>
      <color rgb="FF00B050"/>
      <name val="Calibri"/>
      <family val="2"/>
      <charset val="238"/>
      <scheme val="minor"/>
    </font>
    <font>
      <sz val="11"/>
      <color theme="1"/>
      <name val="Calibri"/>
      <family val="2"/>
      <scheme val="minor"/>
    </font>
    <font>
      <sz val="10"/>
      <color theme="1"/>
      <name val="Calibri"/>
      <family val="2"/>
      <charset val="238"/>
      <scheme val="minor"/>
    </font>
    <font>
      <sz val="10"/>
      <color theme="1"/>
      <name val="Calibri"/>
      <family val="2"/>
      <scheme val="minor"/>
    </font>
    <font>
      <sz val="11"/>
      <color rgb="FFFF0000"/>
      <name val="Calibri"/>
      <family val="2"/>
      <scheme val="minor"/>
    </font>
    <font>
      <b/>
      <i/>
      <sz val="11"/>
      <color theme="1"/>
      <name val="Calibri"/>
      <family val="2"/>
      <charset val="238"/>
      <scheme val="minor"/>
    </font>
    <font>
      <b/>
      <sz val="8"/>
      <color theme="1"/>
      <name val="Calibri"/>
      <family val="2"/>
      <charset val="238"/>
      <scheme val="minor"/>
    </font>
    <font>
      <b/>
      <i/>
      <sz val="10"/>
      <color theme="1"/>
      <name val="Calibri"/>
      <family val="2"/>
      <charset val="238"/>
      <scheme val="minor"/>
    </font>
    <font>
      <b/>
      <sz val="9"/>
      <name val="Calibri"/>
      <family val="2"/>
      <charset val="238"/>
      <scheme val="minor"/>
    </font>
    <font>
      <b/>
      <i/>
      <sz val="11"/>
      <color rgb="FF0070C0"/>
      <name val="Calibri"/>
      <family val="2"/>
      <charset val="238"/>
      <scheme val="minor"/>
    </font>
    <font>
      <i/>
      <sz val="11"/>
      <color theme="1"/>
      <name val="Calibri"/>
      <family val="2"/>
      <charset val="238"/>
      <scheme val="minor"/>
    </font>
    <font>
      <b/>
      <sz val="10"/>
      <name val="Calibri"/>
      <family val="2"/>
      <scheme val="minor"/>
    </font>
    <font>
      <sz val="11"/>
      <name val="Calibri"/>
      <family val="2"/>
      <scheme val="minor"/>
    </font>
    <font>
      <b/>
      <sz val="11"/>
      <color theme="0" tint="-0.249977111117893"/>
      <name val="Calibri"/>
      <family val="2"/>
      <charset val="238"/>
      <scheme val="minor"/>
    </font>
    <font>
      <i/>
      <sz val="10"/>
      <color theme="1"/>
      <name val="Calibri"/>
      <family val="2"/>
      <charset val="238"/>
      <scheme val="minor"/>
    </font>
    <font>
      <b/>
      <sz val="9"/>
      <color rgb="FF0070C0"/>
      <name val="Calibri"/>
      <family val="2"/>
      <charset val="238"/>
      <scheme val="minor"/>
    </font>
    <font>
      <b/>
      <sz val="11"/>
      <name val="Calibri"/>
      <family val="2"/>
      <scheme val="minor"/>
    </font>
    <font>
      <b/>
      <sz val="11"/>
      <color theme="1"/>
      <name val="Calibri"/>
      <family val="2"/>
      <scheme val="minor"/>
    </font>
    <font>
      <b/>
      <sz val="11"/>
      <color rgb="FF0070C0"/>
      <name val="Calibri"/>
      <family val="2"/>
      <scheme val="minor"/>
    </font>
    <font>
      <b/>
      <sz val="10"/>
      <color theme="1"/>
      <name val="Calibri"/>
      <family val="2"/>
      <charset val="238"/>
      <scheme val="minor"/>
    </font>
    <font>
      <i/>
      <sz val="11"/>
      <color theme="0" tint="-0.499984740745262"/>
      <name val="Calibri"/>
      <family val="2"/>
      <charset val="238"/>
      <scheme val="minor"/>
    </font>
  </fonts>
  <fills count="1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CCFFCC"/>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6"/>
        <bgColor indexed="64"/>
      </patternFill>
    </fill>
    <fill>
      <patternFill patternType="solid">
        <fgColor theme="6" tint="0.59999389629810485"/>
        <bgColor indexed="64"/>
      </patternFill>
    </fill>
    <fill>
      <gradientFill type="path" left="0.5" right="0.5" top="0.5" bottom="0.5">
        <stop position="0">
          <color theme="0"/>
        </stop>
        <stop position="1">
          <color theme="4" tint="0.59999389629810485"/>
        </stop>
      </gradientFill>
    </fill>
    <fill>
      <gradientFill type="path" left="0.5" right="0.5" top="0.5" bottom="0.5">
        <stop position="0">
          <color theme="0"/>
        </stop>
        <stop position="1">
          <color theme="3" tint="0.80001220740379042"/>
        </stop>
      </gradient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373">
    <xf numFmtId="0" fontId="0" fillId="0" borderId="0" xfId="0"/>
    <xf numFmtId="0" fontId="0" fillId="0" borderId="1" xfId="0" applyBorder="1"/>
    <xf numFmtId="0" fontId="0" fillId="0" borderId="0" xfId="0" applyAlignment="1">
      <alignment wrapText="1"/>
    </xf>
    <xf numFmtId="0" fontId="10" fillId="2" borderId="1" xfId="0" applyFont="1" applyFill="1" applyBorder="1" applyAlignment="1">
      <alignment horizontal="center" vertical="center"/>
    </xf>
    <xf numFmtId="0" fontId="11" fillId="0" borderId="1" xfId="0" applyFont="1" applyBorder="1" applyAlignment="1">
      <alignment vertical="center" wrapText="1"/>
    </xf>
    <xf numFmtId="0" fontId="10"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0" fillId="0" borderId="0" xfId="0" applyAlignment="1">
      <alignment horizontal="left"/>
    </xf>
    <xf numFmtId="0" fontId="0" fillId="0" borderId="0" xfId="0" quotePrefix="1" applyAlignment="1">
      <alignment horizontal="left" indent="1"/>
    </xf>
    <xf numFmtId="0" fontId="12" fillId="0" borderId="1" xfId="0" applyFont="1" applyBorder="1" applyAlignment="1">
      <alignment vertical="top"/>
    </xf>
    <xf numFmtId="0" fontId="12" fillId="0" borderId="1" xfId="0" applyFont="1" applyBorder="1" applyAlignment="1">
      <alignment vertical="top" wrapText="1"/>
    </xf>
    <xf numFmtId="0" fontId="0" fillId="0" borderId="0" xfId="0" applyAlignment="1">
      <alignment vertical="top"/>
    </xf>
    <xf numFmtId="0" fontId="0" fillId="0" borderId="1" xfId="0" applyBorder="1" applyAlignment="1">
      <alignment horizontal="left"/>
    </xf>
    <xf numFmtId="0" fontId="0" fillId="0" borderId="1" xfId="0" quotePrefix="1" applyBorder="1" applyAlignment="1">
      <alignment horizontal="left" indent="1"/>
    </xf>
    <xf numFmtId="0" fontId="0" fillId="0" borderId="1" xfId="0" applyBorder="1" applyAlignment="1">
      <alignment horizontal="left" wrapText="1"/>
    </xf>
    <xf numFmtId="0" fontId="12" fillId="0" borderId="1" xfId="0" applyFont="1" applyBorder="1" applyAlignment="1">
      <alignment horizontal="center" vertical="top"/>
    </xf>
    <xf numFmtId="0" fontId="12" fillId="0" borderId="0" xfId="0" applyFont="1" applyAlignment="1">
      <alignment horizontal="center" vertical="top"/>
    </xf>
    <xf numFmtId="0" fontId="0" fillId="0" borderId="1" xfId="0" quotePrefix="1" applyBorder="1" applyAlignment="1">
      <alignment horizontal="left" wrapText="1" indent="1"/>
    </xf>
    <xf numFmtId="0" fontId="8" fillId="0" borderId="0" xfId="0" applyFont="1" applyAlignment="1">
      <alignment horizontal="center" vertical="center"/>
    </xf>
    <xf numFmtId="0" fontId="0" fillId="0" borderId="0" xfId="0" applyAlignment="1">
      <alignment vertical="center" wrapText="1"/>
    </xf>
    <xf numFmtId="0" fontId="8" fillId="4" borderId="0" xfId="0" applyFont="1" applyFill="1" applyAlignment="1">
      <alignment horizontal="center" vertical="center" wrapText="1"/>
    </xf>
    <xf numFmtId="0" fontId="13" fillId="4" borderId="0" xfId="0" applyFont="1" applyFill="1" applyAlignment="1">
      <alignment horizontal="center" vertical="center" wrapText="1"/>
    </xf>
    <xf numFmtId="0" fontId="8" fillId="0" borderId="0" xfId="0" applyFont="1" applyFill="1" applyAlignment="1">
      <alignment horizontal="center" vertical="center"/>
    </xf>
    <xf numFmtId="0" fontId="0" fillId="0" borderId="0" xfId="0" applyFill="1" applyAlignment="1">
      <alignment vertical="center" wrapText="1"/>
    </xf>
    <xf numFmtId="0" fontId="8" fillId="0" borderId="0" xfId="0" applyFont="1" applyFill="1" applyAlignment="1">
      <alignment horizontal="center" vertical="center" wrapText="1"/>
    </xf>
    <xf numFmtId="0" fontId="0" fillId="0" borderId="0" xfId="0" applyFill="1"/>
    <xf numFmtId="0" fontId="12" fillId="3" borderId="0" xfId="0" applyFont="1" applyFill="1" applyAlignment="1">
      <alignment vertical="center" wrapText="1"/>
    </xf>
    <xf numFmtId="0" fontId="0" fillId="0" borderId="2" xfId="0" applyBorder="1" applyAlignment="1">
      <alignment vertical="center" wrapText="1"/>
    </xf>
    <xf numFmtId="0" fontId="14" fillId="0" borderId="0" xfId="0" applyFont="1" applyAlignment="1">
      <alignment vertical="center" wrapText="1"/>
    </xf>
    <xf numFmtId="0" fontId="0" fillId="0" borderId="0" xfId="0" applyBorder="1" applyAlignment="1">
      <alignment vertical="center" wrapText="1"/>
    </xf>
    <xf numFmtId="0" fontId="8" fillId="2" borderId="0" xfId="0" applyFont="1" applyFill="1" applyAlignment="1">
      <alignment horizontal="center" vertical="center"/>
    </xf>
    <xf numFmtId="0" fontId="15" fillId="5" borderId="0" xfId="0" applyFont="1" applyFill="1" applyAlignment="1">
      <alignment vertical="center" wrapText="1"/>
    </xf>
    <xf numFmtId="0" fontId="15" fillId="0" borderId="0" xfId="0" applyFont="1" applyAlignment="1">
      <alignment vertical="center" wrapText="1"/>
    </xf>
    <xf numFmtId="0" fontId="16" fillId="0" borderId="0" xfId="0" applyFont="1" applyAlignment="1">
      <alignment wrapText="1"/>
    </xf>
    <xf numFmtId="0" fontId="13" fillId="0" borderId="0" xfId="0" applyFont="1" applyAlignment="1">
      <alignment horizontal="center" vertical="center"/>
    </xf>
    <xf numFmtId="0" fontId="13" fillId="0" borderId="0" xfId="0" applyFont="1" applyAlignment="1">
      <alignment vertical="center" wrapText="1"/>
    </xf>
    <xf numFmtId="0" fontId="9" fillId="0" borderId="0" xfId="0" applyFont="1" applyAlignment="1">
      <alignment vertical="center" wrapText="1"/>
    </xf>
    <xf numFmtId="0" fontId="9" fillId="0" borderId="0" xfId="0" applyFont="1"/>
    <xf numFmtId="0" fontId="16" fillId="0" borderId="0" xfId="0" applyFont="1" applyAlignment="1">
      <alignment vertical="center" wrapText="1"/>
    </xf>
    <xf numFmtId="0" fontId="17" fillId="0" borderId="0" xfId="0" applyFont="1" applyAlignment="1">
      <alignment vertical="center" wrapText="1"/>
    </xf>
    <xf numFmtId="0" fontId="0" fillId="6" borderId="2" xfId="0" applyFill="1" applyBorder="1" applyAlignment="1">
      <alignment vertical="center" wrapText="1"/>
    </xf>
    <xf numFmtId="0" fontId="12" fillId="3" borderId="2" xfId="0" applyFont="1" applyFill="1" applyBorder="1" applyAlignment="1">
      <alignment vertical="center" wrapText="1"/>
    </xf>
    <xf numFmtId="0" fontId="18" fillId="0" borderId="0" xfId="0" applyFont="1" applyAlignment="1">
      <alignment vertical="center"/>
    </xf>
    <xf numFmtId="0" fontId="18" fillId="0" borderId="3" xfId="0" applyFont="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Alignment="1"/>
    <xf numFmtId="49" fontId="19" fillId="0" borderId="0" xfId="0" applyNumberFormat="1" applyFont="1" applyFill="1" applyBorder="1" applyAlignment="1">
      <alignment horizontal="center" vertical="center" wrapText="1"/>
    </xf>
    <xf numFmtId="0" fontId="18" fillId="0" borderId="0" xfId="0" applyFont="1" applyBorder="1" applyAlignment="1">
      <alignment horizontal="left" vertical="center"/>
    </xf>
    <xf numFmtId="0" fontId="18" fillId="7" borderId="0" xfId="0" applyFont="1" applyFill="1" applyAlignment="1">
      <alignment vertical="center"/>
    </xf>
    <xf numFmtId="0" fontId="18" fillId="7" borderId="1" xfId="0" applyFont="1" applyFill="1" applyBorder="1" applyAlignment="1">
      <alignment vertical="center"/>
    </xf>
    <xf numFmtId="0" fontId="18" fillId="8" borderId="0" xfId="0" applyFont="1" applyFill="1" applyAlignment="1">
      <alignment vertical="center"/>
    </xf>
    <xf numFmtId="0" fontId="18" fillId="9" borderId="0" xfId="0" applyFont="1" applyFill="1" applyAlignment="1">
      <alignment vertical="center"/>
    </xf>
    <xf numFmtId="0" fontId="18" fillId="10" borderId="0" xfId="0" applyFont="1" applyFill="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18" fillId="11" borderId="0" xfId="0" applyFont="1" applyFill="1" applyAlignment="1">
      <alignment vertical="center"/>
    </xf>
    <xf numFmtId="0" fontId="0" fillId="11" borderId="0" xfId="0" applyFill="1"/>
    <xf numFmtId="0" fontId="18" fillId="11" borderId="0" xfId="0" applyFont="1" applyFill="1" applyBorder="1" applyAlignment="1">
      <alignment vertical="center"/>
    </xf>
    <xf numFmtId="0" fontId="18" fillId="11" borderId="0" xfId="0" applyFont="1" applyFill="1" applyAlignment="1">
      <alignment horizontal="left" vertical="center"/>
    </xf>
    <xf numFmtId="0" fontId="0" fillId="8" borderId="0" xfId="0" applyFill="1"/>
    <xf numFmtId="0" fontId="18" fillId="8" borderId="0" xfId="0" applyFont="1" applyFill="1" applyBorder="1" applyAlignment="1">
      <alignment vertical="center"/>
    </xf>
    <xf numFmtId="0" fontId="18" fillId="8" borderId="0" xfId="0" applyFont="1" applyFill="1" applyAlignment="1">
      <alignment horizontal="left"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8" fillId="12" borderId="0" xfId="0" applyFont="1" applyFill="1" applyAlignment="1">
      <alignment vertical="center"/>
    </xf>
    <xf numFmtId="0" fontId="18" fillId="13" borderId="0" xfId="0" applyFont="1" applyFill="1" applyAlignment="1">
      <alignment vertical="center"/>
    </xf>
    <xf numFmtId="0" fontId="18" fillId="13" borderId="0" xfId="0" applyFont="1" applyFill="1" applyBorder="1" applyAlignment="1">
      <alignment vertical="center"/>
    </xf>
    <xf numFmtId="0" fontId="18" fillId="13" borderId="0" xfId="0" applyFont="1" applyFill="1" applyAlignment="1">
      <alignment horizontal="left" vertical="center"/>
    </xf>
    <xf numFmtId="0" fontId="21" fillId="11" borderId="0" xfId="0" applyFont="1" applyFill="1" applyAlignment="1">
      <alignment vertical="center"/>
    </xf>
    <xf numFmtId="0" fontId="18" fillId="0" borderId="0" xfId="0" applyFont="1" applyAlignment="1">
      <alignment vertical="center" wrapText="1"/>
    </xf>
    <xf numFmtId="0" fontId="18" fillId="0" borderId="0" xfId="0" applyFont="1" applyBorder="1" applyAlignment="1">
      <alignment horizontal="center" vertical="center"/>
    </xf>
    <xf numFmtId="0" fontId="20" fillId="0" borderId="0" xfId="0" applyFont="1" applyBorder="1" applyAlignment="1">
      <alignment horizontal="center" vertical="center" wrapText="1"/>
    </xf>
    <xf numFmtId="0" fontId="18" fillId="0" borderId="0" xfId="0" applyFont="1" applyFill="1" applyAlignment="1">
      <alignment horizontal="left" vertical="center"/>
    </xf>
    <xf numFmtId="0" fontId="8" fillId="0" borderId="6" xfId="0" applyFont="1" applyFill="1" applyBorder="1" applyAlignment="1">
      <alignment vertical="center" wrapText="1"/>
    </xf>
    <xf numFmtId="0" fontId="0" fillId="0" borderId="7" xfId="0" applyBorder="1" applyAlignment="1"/>
    <xf numFmtId="0" fontId="18" fillId="0" borderId="6" xfId="0" applyFont="1" applyBorder="1" applyAlignment="1">
      <alignment vertical="center"/>
    </xf>
    <xf numFmtId="0" fontId="18" fillId="0" borderId="7" xfId="0" applyFont="1" applyBorder="1" applyAlignment="1">
      <alignment vertical="center"/>
    </xf>
    <xf numFmtId="0" fontId="18" fillId="7" borderId="6" xfId="0" applyFont="1" applyFill="1" applyBorder="1" applyAlignment="1">
      <alignment vertical="center"/>
    </xf>
    <xf numFmtId="0" fontId="18" fillId="7" borderId="8" xfId="0" applyFont="1" applyFill="1" applyBorder="1" applyAlignment="1">
      <alignment vertical="center"/>
    </xf>
    <xf numFmtId="0" fontId="20" fillId="0" borderId="3" xfId="0" applyFont="1" applyBorder="1" applyAlignment="1">
      <alignment vertical="center" wrapText="1"/>
    </xf>
    <xf numFmtId="0" fontId="20" fillId="0" borderId="0" xfId="0" applyFont="1" applyBorder="1" applyAlignment="1">
      <alignment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wrapText="1"/>
    </xf>
    <xf numFmtId="0" fontId="18" fillId="0" borderId="11" xfId="0" applyFont="1" applyBorder="1" applyAlignment="1">
      <alignment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0" fillId="0" borderId="0" xfId="0" applyProtection="1">
      <protection hidden="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3" xfId="0" applyFont="1" applyBorder="1" applyAlignment="1">
      <alignment horizontal="center" vertical="center"/>
    </xf>
    <xf numFmtId="0" fontId="18" fillId="3" borderId="0" xfId="0" applyFont="1" applyFill="1" applyAlignment="1">
      <alignment vertical="center"/>
    </xf>
    <xf numFmtId="0" fontId="0" fillId="3" borderId="0" xfId="0" applyFill="1" applyAlignment="1">
      <alignment wrapText="1"/>
    </xf>
    <xf numFmtId="0" fontId="0" fillId="3" borderId="0" xfId="0" applyFill="1"/>
    <xf numFmtId="0" fontId="18" fillId="7" borderId="0" xfId="0" applyFont="1" applyFill="1" applyAlignment="1">
      <alignment horizontal="center" vertical="center"/>
    </xf>
    <xf numFmtId="0" fontId="21" fillId="0" borderId="0" xfId="0" applyFont="1" applyAlignment="1">
      <alignment vertical="center"/>
    </xf>
    <xf numFmtId="0" fontId="18" fillId="0" borderId="5" xfId="0" applyFont="1" applyBorder="1" applyAlignment="1">
      <alignment horizontal="center" vertical="center"/>
    </xf>
    <xf numFmtId="0" fontId="18" fillId="0" borderId="8" xfId="0" applyFont="1" applyBorder="1" applyAlignment="1">
      <alignment vertical="center"/>
    </xf>
    <xf numFmtId="0" fontId="10" fillId="2" borderId="1" xfId="0" applyFont="1" applyFill="1" applyBorder="1" applyAlignment="1">
      <alignment horizontal="center" vertical="center"/>
    </xf>
    <xf numFmtId="0" fontId="0" fillId="0" borderId="1" xfId="0" applyBorder="1" applyAlignment="1"/>
    <xf numFmtId="0" fontId="12" fillId="0" borderId="1" xfId="0" applyFont="1" applyBorder="1" applyAlignment="1">
      <alignment vertical="top"/>
    </xf>
    <xf numFmtId="0" fontId="0" fillId="0" borderId="1" xfId="0" applyBorder="1" applyAlignment="1">
      <alignment vertical="top"/>
    </xf>
    <xf numFmtId="0" fontId="12" fillId="0" borderId="1" xfId="0" applyFont="1" applyBorder="1" applyAlignment="1">
      <alignment horizontal="center" vertical="top"/>
    </xf>
    <xf numFmtId="0" fontId="0" fillId="0" borderId="1" xfId="0" applyBorder="1" applyAlignment="1">
      <alignment horizontal="center" vertical="top"/>
    </xf>
    <xf numFmtId="0" fontId="0" fillId="14" borderId="1" xfId="0" applyFill="1" applyBorder="1" applyAlignment="1">
      <alignment horizontal="center" vertical="center"/>
    </xf>
    <xf numFmtId="0" fontId="0" fillId="0" borderId="1" xfId="0" applyBorder="1" applyAlignment="1">
      <alignment horizontal="center" vertical="center"/>
    </xf>
    <xf numFmtId="0" fontId="12" fillId="14" borderId="1" xfId="0" applyFont="1" applyFill="1" applyBorder="1" applyAlignment="1">
      <alignment horizontal="center" vertical="center"/>
    </xf>
    <xf numFmtId="0" fontId="0" fillId="0" borderId="1" xfId="0" applyBorder="1" applyAlignment="1">
      <alignment horizontal="left" wrapText="1"/>
    </xf>
    <xf numFmtId="0" fontId="11" fillId="0" borderId="1" xfId="0" applyFont="1" applyBorder="1" applyAlignment="1">
      <alignment vertical="center" wrapText="1"/>
    </xf>
    <xf numFmtId="0" fontId="10" fillId="2" borderId="1" xfId="0" applyFont="1" applyFill="1" applyBorder="1" applyAlignment="1">
      <alignment horizontal="center" vertical="center" wrapText="1"/>
    </xf>
    <xf numFmtId="0" fontId="18" fillId="7" borderId="18" xfId="0" applyFont="1" applyFill="1" applyBorder="1" applyAlignment="1">
      <alignment horizontal="right" vertical="center"/>
    </xf>
    <xf numFmtId="0" fontId="18" fillId="7" borderId="19" xfId="0" applyFont="1" applyFill="1" applyBorder="1" applyAlignment="1">
      <alignment horizontal="right" vertical="center"/>
    </xf>
    <xf numFmtId="0" fontId="34" fillId="12" borderId="38" xfId="0" applyFont="1" applyFill="1" applyBorder="1" applyAlignment="1">
      <alignment horizontal="center" vertical="center"/>
    </xf>
    <xf numFmtId="0" fontId="34" fillId="12" borderId="39" xfId="0" applyFont="1" applyFill="1" applyBorder="1" applyAlignment="1">
      <alignment horizontal="center" vertical="center"/>
    </xf>
    <xf numFmtId="0" fontId="34" fillId="12" borderId="40" xfId="0" applyFont="1" applyFill="1" applyBorder="1" applyAlignment="1">
      <alignment horizontal="center" vertical="center"/>
    </xf>
    <xf numFmtId="0" fontId="18" fillId="7" borderId="1" xfId="0" applyFont="1" applyFill="1" applyBorder="1" applyAlignment="1">
      <alignment horizontal="center" vertical="center"/>
    </xf>
    <xf numFmtId="0" fontId="18" fillId="7" borderId="1" xfId="0" applyFont="1" applyFill="1" applyBorder="1" applyAlignment="1">
      <alignment horizontal="left" vertical="center" wrapText="1"/>
    </xf>
    <xf numFmtId="0" fontId="18" fillId="0" borderId="1" xfId="0" applyFont="1" applyBorder="1" applyAlignment="1" applyProtection="1">
      <alignment horizontal="center" vertical="center"/>
      <protection locked="0"/>
    </xf>
    <xf numFmtId="0" fontId="22" fillId="15" borderId="1" xfId="0" applyFont="1" applyFill="1" applyBorder="1" applyAlignment="1">
      <alignment horizontal="center" vertical="center"/>
    </xf>
    <xf numFmtId="0" fontId="8" fillId="7" borderId="36"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18" fillId="0" borderId="37"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20"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7" xfId="0" applyFont="1" applyBorder="1" applyAlignment="1">
      <alignment horizontal="center" vertical="center" wrapText="1"/>
    </xf>
    <xf numFmtId="0" fontId="7" fillId="17" borderId="24" xfId="1" applyFill="1" applyBorder="1" applyAlignment="1" applyProtection="1">
      <alignment horizontal="center" vertical="center" wrapText="1"/>
      <protection locked="0"/>
    </xf>
    <xf numFmtId="0" fontId="7" fillId="17" borderId="25" xfId="1" applyFill="1" applyBorder="1" applyAlignment="1" applyProtection="1">
      <alignment horizontal="center" vertical="center" wrapText="1"/>
      <protection locked="0"/>
    </xf>
    <xf numFmtId="0" fontId="7" fillId="17" borderId="28" xfId="1" applyFill="1" applyBorder="1" applyAlignment="1" applyProtection="1">
      <alignment horizontal="center" vertical="center" wrapText="1"/>
      <protection locked="0"/>
    </xf>
    <xf numFmtId="0" fontId="7" fillId="18" borderId="50" xfId="1" applyFill="1" applyBorder="1" applyAlignment="1" applyProtection="1">
      <alignment horizontal="center" vertical="center" wrapText="1"/>
      <protection locked="0"/>
    </xf>
    <xf numFmtId="0" fontId="7" fillId="18" borderId="30" xfId="1" applyFill="1" applyBorder="1" applyAlignment="1" applyProtection="1">
      <alignment horizontal="center" vertical="center" wrapText="1"/>
      <protection locked="0"/>
    </xf>
    <xf numFmtId="0" fontId="7" fillId="18" borderId="51" xfId="1" applyFill="1" applyBorder="1" applyAlignment="1" applyProtection="1">
      <alignment horizontal="center" vertical="center" wrapText="1"/>
      <protection locked="0"/>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39"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 xfId="0" applyFont="1" applyBorder="1" applyAlignment="1">
      <alignment horizontal="left" vertical="center" wrapText="1"/>
    </xf>
    <xf numFmtId="0" fontId="22" fillId="0" borderId="1" xfId="0" applyFont="1" applyFill="1" applyBorder="1" applyAlignment="1">
      <alignment horizontal="center"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22" fillId="15" borderId="18" xfId="0" applyFont="1" applyFill="1" applyBorder="1" applyAlignment="1">
      <alignment horizontal="center" vertical="center"/>
    </xf>
    <xf numFmtId="0" fontId="22" fillId="15" borderId="19" xfId="0" applyFont="1" applyFill="1" applyBorder="1" applyAlignment="1">
      <alignment horizontal="center" vertical="center"/>
    </xf>
    <xf numFmtId="0" fontId="22" fillId="15" borderId="20" xfId="0" applyFont="1" applyFill="1" applyBorder="1" applyAlignment="1">
      <alignment horizontal="center" vertical="center"/>
    </xf>
    <xf numFmtId="0" fontId="18" fillId="0" borderId="13" xfId="0" applyFont="1" applyBorder="1" applyAlignment="1">
      <alignment horizontal="left" vertical="center" wrapText="1"/>
    </xf>
    <xf numFmtId="0" fontId="18" fillId="0" borderId="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1" xfId="0" applyFont="1" applyBorder="1" applyAlignment="1">
      <alignment horizontal="center" vertical="center"/>
    </xf>
    <xf numFmtId="0" fontId="8" fillId="7" borderId="22" xfId="0" applyFont="1" applyFill="1" applyBorder="1" applyAlignment="1">
      <alignment horizontal="left" vertical="center"/>
    </xf>
    <xf numFmtId="0" fontId="8" fillId="7" borderId="26" xfId="0" applyFont="1" applyFill="1" applyBorder="1" applyAlignment="1">
      <alignment horizontal="left" vertical="center"/>
    </xf>
    <xf numFmtId="0" fontId="18" fillId="2" borderId="23" xfId="0" applyFont="1" applyFill="1" applyBorder="1" applyAlignment="1" applyProtection="1">
      <alignment horizontal="left" vertical="center"/>
      <protection locked="0"/>
    </xf>
    <xf numFmtId="0" fontId="18" fillId="2" borderId="1" xfId="0" applyFont="1" applyFill="1" applyBorder="1" applyAlignment="1" applyProtection="1">
      <alignment horizontal="left" vertical="center"/>
      <protection locked="0"/>
    </xf>
    <xf numFmtId="0" fontId="37" fillId="2" borderId="1" xfId="0" applyFont="1" applyFill="1" applyBorder="1" applyAlignment="1" applyProtection="1">
      <alignment horizontal="left" vertical="center"/>
      <protection locked="0"/>
    </xf>
    <xf numFmtId="0" fontId="22" fillId="15" borderId="13" xfId="0" applyFont="1" applyFill="1" applyBorder="1" applyAlignment="1">
      <alignment horizontal="center" vertical="center"/>
    </xf>
    <xf numFmtId="0" fontId="22" fillId="15" borderId="3" xfId="0" applyFont="1" applyFill="1" applyBorder="1" applyAlignment="1">
      <alignment horizontal="center" vertical="center"/>
    </xf>
    <xf numFmtId="0" fontId="22" fillId="15" borderId="14" xfId="0" applyFont="1" applyFill="1" applyBorder="1" applyAlignment="1">
      <alignment horizontal="center" vertical="center"/>
    </xf>
    <xf numFmtId="0" fontId="18" fillId="0" borderId="6"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13" xfId="0" applyFont="1" applyBorder="1" applyAlignment="1">
      <alignment horizontal="center" vertical="center"/>
    </xf>
    <xf numFmtId="0" fontId="18" fillId="0" borderId="3" xfId="0" applyFont="1" applyBorder="1" applyAlignment="1">
      <alignment horizontal="center" vertical="center"/>
    </xf>
    <xf numFmtId="0" fontId="18" fillId="0" borderId="14"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13"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37" fillId="2" borderId="27" xfId="0" applyFont="1" applyFill="1" applyBorder="1" applyAlignment="1" applyProtection="1">
      <alignment horizontal="center" vertical="center"/>
      <protection locked="0"/>
    </xf>
    <xf numFmtId="14" fontId="37" fillId="2" borderId="17" xfId="0" applyNumberFormat="1" applyFont="1" applyFill="1" applyBorder="1" applyAlignment="1" applyProtection="1">
      <alignment horizontal="center" vertical="center"/>
      <protection locked="0"/>
    </xf>
    <xf numFmtId="14" fontId="37" fillId="2" borderId="1" xfId="0" applyNumberFormat="1" applyFont="1" applyFill="1" applyBorder="1" applyAlignment="1" applyProtection="1">
      <alignment horizontal="center" vertical="center"/>
      <protection locked="0"/>
    </xf>
    <xf numFmtId="0" fontId="36" fillId="7" borderId="17" xfId="0" applyFont="1" applyFill="1" applyBorder="1" applyAlignment="1">
      <alignment horizontal="left" vertical="center" wrapText="1"/>
    </xf>
    <xf numFmtId="0" fontId="36" fillId="7" borderId="1" xfId="0" applyFont="1" applyFill="1" applyBorder="1" applyAlignment="1">
      <alignment horizontal="left" vertical="center" wrapText="1"/>
    </xf>
    <xf numFmtId="0" fontId="37" fillId="2" borderId="17" xfId="0" applyFont="1" applyFill="1" applyBorder="1" applyAlignment="1" applyProtection="1">
      <alignment horizontal="center" vertical="center"/>
      <protection locked="0"/>
    </xf>
    <xf numFmtId="0" fontId="37" fillId="2" borderId="47" xfId="0" applyFont="1" applyFill="1" applyBorder="1" applyAlignment="1" applyProtection="1">
      <alignment horizontal="center" vertical="center"/>
      <protection locked="0"/>
    </xf>
    <xf numFmtId="0" fontId="8" fillId="7" borderId="23"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24"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36" fillId="7" borderId="48" xfId="0" applyFont="1" applyFill="1" applyBorder="1" applyAlignment="1">
      <alignment horizontal="left" vertical="center" wrapText="1"/>
    </xf>
    <xf numFmtId="0" fontId="36" fillId="7" borderId="23" xfId="0" applyFont="1" applyFill="1" applyBorder="1" applyAlignment="1">
      <alignment horizontal="left" vertical="center" wrapText="1"/>
    </xf>
    <xf numFmtId="0" fontId="8" fillId="7" borderId="24" xfId="0" applyFont="1" applyFill="1" applyBorder="1" applyAlignment="1">
      <alignment horizontal="center" vertical="center"/>
    </xf>
    <xf numFmtId="0" fontId="8" fillId="7" borderId="25" xfId="0" applyFont="1" applyFill="1" applyBorder="1" applyAlignment="1">
      <alignment horizontal="center" vertical="center"/>
    </xf>
    <xf numFmtId="0" fontId="37" fillId="2" borderId="25" xfId="0" applyFont="1" applyFill="1" applyBorder="1" applyAlignment="1" applyProtection="1">
      <alignment horizontal="left" vertical="center"/>
      <protection locked="0"/>
    </xf>
    <xf numFmtId="0" fontId="37" fillId="2" borderId="25" xfId="0" applyFont="1" applyFill="1" applyBorder="1" applyAlignment="1" applyProtection="1">
      <alignment horizontal="center" vertical="center"/>
      <protection locked="0"/>
    </xf>
    <xf numFmtId="0" fontId="37" fillId="2" borderId="28" xfId="0" applyFont="1" applyFill="1" applyBorder="1" applyAlignment="1" applyProtection="1">
      <alignment horizontal="center" vertical="center"/>
      <protection locked="0"/>
    </xf>
    <xf numFmtId="14" fontId="37" fillId="2" borderId="25" xfId="0" applyNumberFormat="1" applyFont="1" applyFill="1" applyBorder="1" applyAlignment="1" applyProtection="1">
      <alignment horizontal="center" vertical="center"/>
      <protection locked="0"/>
    </xf>
    <xf numFmtId="14" fontId="37" fillId="2" borderId="27" xfId="0" applyNumberFormat="1" applyFont="1" applyFill="1" applyBorder="1" applyAlignment="1" applyProtection="1">
      <alignment horizontal="center" vertical="center"/>
      <protection locked="0"/>
    </xf>
    <xf numFmtId="14" fontId="37" fillId="2" borderId="28" xfId="0" applyNumberFormat="1" applyFont="1" applyFill="1" applyBorder="1" applyAlignment="1" applyProtection="1">
      <alignment horizontal="center" vertical="center"/>
      <protection locked="0"/>
    </xf>
    <xf numFmtId="0" fontId="8" fillId="7" borderId="36" xfId="0" applyFont="1" applyFill="1" applyBorder="1" applyAlignment="1">
      <alignment horizontal="left" vertical="center" wrapText="1"/>
    </xf>
    <xf numFmtId="0" fontId="8" fillId="7" borderId="37" xfId="0" applyFont="1" applyFill="1" applyBorder="1" applyAlignment="1">
      <alignment horizontal="left" vertical="center" wrapText="1"/>
    </xf>
    <xf numFmtId="0" fontId="8" fillId="7" borderId="49" xfId="0" applyFont="1" applyFill="1" applyBorder="1" applyAlignment="1">
      <alignment horizontal="left" vertical="center" wrapText="1"/>
    </xf>
    <xf numFmtId="0" fontId="20" fillId="0" borderId="4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42" xfId="0" applyFont="1" applyBorder="1" applyAlignment="1">
      <alignment horizontal="center" vertical="center" wrapText="1"/>
    </xf>
    <xf numFmtId="0" fontId="20" fillId="2" borderId="1" xfId="0"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18" fillId="7" borderId="17" xfId="0" applyFont="1" applyFill="1" applyBorder="1" applyAlignment="1">
      <alignment horizontal="left" vertical="center" wrapText="1"/>
    </xf>
    <xf numFmtId="0" fontId="37" fillId="2" borderId="27" xfId="0" applyFont="1" applyFill="1" applyBorder="1" applyAlignment="1" applyProtection="1">
      <alignment horizontal="left" vertical="center"/>
      <protection locked="0"/>
    </xf>
    <xf numFmtId="0" fontId="8" fillId="7" borderId="43"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21" xfId="0" applyFont="1" applyFill="1" applyBorder="1" applyAlignment="1">
      <alignment horizontal="left" vertical="center"/>
    </xf>
    <xf numFmtId="0" fontId="8" fillId="7" borderId="22" xfId="0" applyFont="1" applyFill="1" applyBorder="1" applyAlignment="1">
      <alignment horizontal="center" vertical="center"/>
    </xf>
    <xf numFmtId="0" fontId="18" fillId="7" borderId="15" xfId="0" applyFont="1" applyFill="1" applyBorder="1" applyAlignment="1">
      <alignment horizontal="left" vertical="center" wrapText="1"/>
    </xf>
    <xf numFmtId="0" fontId="18" fillId="2" borderId="1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7" borderId="27" xfId="0" applyFont="1" applyFill="1" applyBorder="1" applyAlignment="1">
      <alignment horizontal="center" vertical="center"/>
    </xf>
    <xf numFmtId="0" fontId="18"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18" fillId="2" borderId="4"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8" fillId="2" borderId="3"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protection locked="0"/>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wrapText="1"/>
    </xf>
    <xf numFmtId="0" fontId="18" fillId="2" borderId="8" xfId="0" applyFont="1" applyFill="1" applyBorder="1" applyAlignment="1" applyProtection="1">
      <alignment horizontal="center" vertical="center" wrapText="1"/>
      <protection locked="0"/>
    </xf>
    <xf numFmtId="0" fontId="8" fillId="12" borderId="6"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18" fillId="2" borderId="13"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164" fontId="18" fillId="2" borderId="1" xfId="0" applyNumberFormat="1" applyFont="1" applyFill="1" applyBorder="1" applyAlignment="1" applyProtection="1">
      <alignment horizontal="center" vertical="center" wrapText="1"/>
      <protection locked="0"/>
    </xf>
    <xf numFmtId="165" fontId="18" fillId="0" borderId="1" xfId="0" applyNumberFormat="1" applyFont="1" applyBorder="1" applyAlignment="1" applyProtection="1">
      <alignment horizontal="center" vertical="center"/>
      <protection locked="0"/>
    </xf>
    <xf numFmtId="0" fontId="18" fillId="2" borderId="1"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left" vertical="center" wrapText="1"/>
    </xf>
    <xf numFmtId="0" fontId="18" fillId="16" borderId="1" xfId="0" applyFont="1" applyFill="1" applyBorder="1" applyAlignment="1">
      <alignment horizontal="center" vertical="center"/>
    </xf>
    <xf numFmtId="0" fontId="18" fillId="16" borderId="1" xfId="0" applyFont="1" applyFill="1" applyBorder="1" applyAlignment="1">
      <alignment horizontal="left" vertical="center" wrapText="1"/>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17" xfId="0" applyFont="1" applyFill="1" applyBorder="1" applyAlignment="1">
      <alignment horizontal="center" vertical="center"/>
    </xf>
    <xf numFmtId="0" fontId="18" fillId="7" borderId="13"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18" fillId="7" borderId="14" xfId="0" applyFont="1" applyFill="1" applyBorder="1" applyAlignment="1">
      <alignment horizontal="left" vertical="center" wrapText="1"/>
    </xf>
    <xf numFmtId="0" fontId="18" fillId="7" borderId="6"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7" borderId="7" xfId="0" applyFont="1" applyFill="1" applyBorder="1" applyAlignment="1">
      <alignment horizontal="left" vertical="center" wrapText="1"/>
    </xf>
    <xf numFmtId="0" fontId="18" fillId="7" borderId="8"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18" fillId="7" borderId="5" xfId="0" applyFont="1" applyFill="1" applyBorder="1" applyAlignment="1">
      <alignment horizontal="left" vertical="center" wrapText="1"/>
    </xf>
    <xf numFmtId="0" fontId="29" fillId="2" borderId="1" xfId="0" applyFont="1" applyFill="1" applyBorder="1" applyAlignment="1" applyProtection="1">
      <alignment horizontal="center" vertical="center" wrapText="1"/>
      <protection locked="0"/>
    </xf>
    <xf numFmtId="0" fontId="18" fillId="0" borderId="20"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29" fillId="0" borderId="1" xfId="0" applyFont="1" applyFill="1" applyBorder="1" applyAlignment="1">
      <alignment horizontal="left" vertical="center" wrapText="1"/>
    </xf>
    <xf numFmtId="0" fontId="18" fillId="0" borderId="17" xfId="0" applyFont="1" applyBorder="1" applyAlignment="1">
      <alignment horizontal="left" vertical="center"/>
    </xf>
    <xf numFmtId="0" fontId="34" fillId="14" borderId="33" xfId="0" applyFont="1" applyFill="1" applyBorder="1" applyAlignment="1">
      <alignment horizontal="center" vertical="center" wrapText="1"/>
    </xf>
    <xf numFmtId="0" fontId="34" fillId="14" borderId="34" xfId="0" applyFont="1" applyFill="1" applyBorder="1" applyAlignment="1">
      <alignment horizontal="center" vertical="center" wrapText="1"/>
    </xf>
    <xf numFmtId="0" fontId="34" fillId="14" borderId="35" xfId="0" applyFont="1" applyFill="1" applyBorder="1" applyAlignment="1">
      <alignment horizontal="center" vertical="center" wrapText="1"/>
    </xf>
    <xf numFmtId="0" fontId="8" fillId="7" borderId="37" xfId="0" applyFont="1" applyFill="1" applyBorder="1" applyAlignment="1">
      <alignment horizontal="left" vertical="center"/>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8" xfId="0" applyFont="1" applyBorder="1" applyAlignment="1">
      <alignment horizontal="center" vertical="center" wrapText="1"/>
    </xf>
    <xf numFmtId="0" fontId="8" fillId="14" borderId="0" xfId="0" applyFont="1" applyFill="1" applyBorder="1" applyAlignment="1">
      <alignment horizontal="left"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22" fillId="0" borderId="32" xfId="0" applyFont="1" applyBorder="1" applyAlignment="1">
      <alignment horizontal="center" vertical="center"/>
    </xf>
    <xf numFmtId="0" fontId="22" fillId="0" borderId="3" xfId="0" applyFont="1" applyBorder="1" applyAlignment="1">
      <alignment horizontal="center" vertical="center"/>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left" vertical="center"/>
    </xf>
    <xf numFmtId="49" fontId="19" fillId="7" borderId="18" xfId="0" applyNumberFormat="1" applyFont="1" applyFill="1" applyBorder="1" applyAlignment="1">
      <alignment horizontal="left" vertical="center" wrapText="1"/>
    </xf>
    <xf numFmtId="49" fontId="19" fillId="7" borderId="19" xfId="0" applyNumberFormat="1" applyFont="1" applyFill="1" applyBorder="1" applyAlignment="1">
      <alignment horizontal="left" vertical="center" wrapText="1"/>
    </xf>
    <xf numFmtId="49" fontId="19" fillId="7" borderId="20" xfId="0" applyNumberFormat="1" applyFont="1" applyFill="1" applyBorder="1" applyAlignment="1">
      <alignment horizontal="left" vertical="center" wrapText="1"/>
    </xf>
    <xf numFmtId="0" fontId="27" fillId="0" borderId="13" xfId="0" applyFont="1" applyBorder="1" applyAlignment="1">
      <alignment horizontal="center" vertical="center" wrapText="1"/>
    </xf>
    <xf numFmtId="0" fontId="27" fillId="0" borderId="3" xfId="0" applyFont="1" applyBorder="1" applyAlignment="1">
      <alignment horizontal="center" vertical="center"/>
    </xf>
    <xf numFmtId="0" fontId="27" fillId="0" borderId="14" xfId="0" applyFont="1" applyBorder="1" applyAlignment="1">
      <alignment horizontal="center" vertical="center"/>
    </xf>
    <xf numFmtId="0" fontId="18" fillId="0" borderId="18" xfId="0" applyFont="1" applyBorder="1" applyAlignment="1">
      <alignment horizontal="center" vertical="center"/>
    </xf>
    <xf numFmtId="0" fontId="22" fillId="15" borderId="17" xfId="0" applyFont="1" applyFill="1" applyBorder="1" applyAlignment="1">
      <alignment horizontal="center" vertical="center"/>
    </xf>
    <xf numFmtId="0" fontId="31" fillId="0" borderId="18" xfId="0" applyFont="1" applyBorder="1" applyAlignment="1">
      <alignment horizontal="center" vertical="center" wrapText="1"/>
    </xf>
    <xf numFmtId="0" fontId="31" fillId="0" borderId="19" xfId="0" applyFont="1" applyBorder="1" applyAlignment="1">
      <alignment horizontal="center" vertical="center"/>
    </xf>
    <xf numFmtId="0" fontId="31" fillId="0" borderId="20" xfId="0" applyFont="1" applyBorder="1" applyAlignment="1">
      <alignment horizontal="center" vertical="center"/>
    </xf>
    <xf numFmtId="49" fontId="19" fillId="7" borderId="1" xfId="0" applyNumberFormat="1" applyFont="1" applyFill="1" applyBorder="1" applyAlignment="1">
      <alignment horizontal="left" vertical="center" wrapText="1"/>
    </xf>
    <xf numFmtId="0" fontId="18" fillId="0" borderId="1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28" fillId="0" borderId="21" xfId="0" applyFont="1" applyBorder="1" applyAlignment="1">
      <alignment horizontal="left" vertical="center" wrapText="1"/>
    </xf>
    <xf numFmtId="0" fontId="28" fillId="0" borderId="22" xfId="0" applyFont="1" applyBorder="1" applyAlignment="1">
      <alignment horizontal="left" vertical="center" wrapText="1"/>
    </xf>
    <xf numFmtId="0" fontId="28" fillId="0" borderId="23" xfId="0" applyFont="1" applyBorder="1" applyAlignment="1">
      <alignment horizontal="left" vertical="center" wrapText="1"/>
    </xf>
    <xf numFmtId="0" fontId="28" fillId="0" borderId="1" xfId="0" applyFont="1" applyBorder="1" applyAlignment="1">
      <alignment horizontal="left" vertical="center" wrapText="1"/>
    </xf>
    <xf numFmtId="0" fontId="28" fillId="0" borderId="24" xfId="0" applyFont="1" applyBorder="1" applyAlignment="1">
      <alignment horizontal="left" vertical="center" wrapText="1"/>
    </xf>
    <xf numFmtId="0" fontId="28" fillId="0" borderId="25" xfId="0" applyFont="1" applyBorder="1" applyAlignment="1">
      <alignment horizontal="left" vertical="center"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29" fillId="0" borderId="1" xfId="0" applyFont="1" applyBorder="1" applyAlignment="1">
      <alignment horizontal="left" vertical="center"/>
    </xf>
    <xf numFmtId="0" fontId="29" fillId="0" borderId="27" xfId="0" applyFont="1" applyBorder="1" applyAlignment="1">
      <alignment horizontal="left" vertical="center"/>
    </xf>
    <xf numFmtId="0" fontId="30" fillId="6" borderId="18" xfId="0" applyFont="1" applyFill="1" applyBorder="1" applyAlignment="1" applyProtection="1">
      <alignment horizontal="center" vertical="center"/>
      <protection locked="0"/>
    </xf>
    <xf numFmtId="0" fontId="30" fillId="6" borderId="19" xfId="0" applyFont="1" applyFill="1" applyBorder="1" applyAlignment="1" applyProtection="1">
      <alignment horizontal="center" vertical="center"/>
      <protection locked="0"/>
    </xf>
    <xf numFmtId="0" fontId="30" fillId="6" borderId="20" xfId="0" applyFont="1" applyFill="1" applyBorder="1" applyAlignment="1" applyProtection="1">
      <alignment horizontal="center" vertical="center"/>
      <protection locked="0"/>
    </xf>
    <xf numFmtId="49" fontId="6" fillId="0" borderId="1" xfId="0" applyNumberFormat="1" applyFont="1" applyFill="1" applyBorder="1" applyAlignment="1">
      <alignment horizontal="center" vertical="center" wrapText="1"/>
    </xf>
    <xf numFmtId="0" fontId="18" fillId="2" borderId="1" xfId="0" applyFont="1" applyFill="1" applyBorder="1" applyAlignment="1" applyProtection="1">
      <alignment horizontal="left" vertical="top"/>
      <protection locked="0"/>
    </xf>
    <xf numFmtId="0" fontId="18" fillId="0" borderId="1" xfId="0" applyFont="1" applyBorder="1" applyAlignment="1" applyProtection="1">
      <alignment horizontal="left" vertical="center"/>
      <protection locked="0"/>
    </xf>
    <xf numFmtId="0" fontId="18" fillId="2" borderId="0" xfId="0" applyFont="1" applyFill="1" applyAlignment="1" applyProtection="1">
      <alignment horizontal="center" vertical="center" wrapText="1"/>
      <protection locked="0"/>
    </xf>
    <xf numFmtId="0" fontId="18" fillId="0" borderId="8"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8" fillId="0" borderId="0" xfId="0" applyFont="1" applyAlignment="1">
      <alignment horizontal="left" vertical="center" wrapText="1"/>
    </xf>
    <xf numFmtId="0" fontId="23" fillId="7" borderId="1" xfId="0" applyFont="1" applyFill="1" applyBorder="1" applyAlignment="1" applyProtection="1">
      <alignment horizontal="left" vertical="center" wrapText="1"/>
      <protection hidden="1"/>
    </xf>
    <xf numFmtId="14" fontId="24" fillId="2" borderId="1" xfId="0" applyNumberFormat="1" applyFont="1" applyFill="1" applyBorder="1" applyAlignment="1" applyProtection="1">
      <alignment horizontal="center" vertical="center"/>
      <protection locked="0"/>
    </xf>
    <xf numFmtId="0" fontId="25" fillId="7" borderId="1" xfId="0" applyFont="1" applyFill="1" applyBorder="1" applyAlignment="1" applyProtection="1">
      <alignment horizontal="left" vertical="center" wrapText="1"/>
      <protection hidden="1"/>
    </xf>
    <xf numFmtId="0" fontId="26" fillId="2" borderId="1" xfId="0" applyFont="1" applyFill="1" applyBorder="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1" fontId="18" fillId="2" borderId="1" xfId="0" applyNumberFormat="1" applyFont="1" applyFill="1" applyBorder="1" applyAlignment="1" applyProtection="1">
      <alignment horizontal="center" vertical="center" wrapText="1"/>
      <protection locked="0"/>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cellXfs>
  <cellStyles count="2">
    <cellStyle name="Hypertextové prepojenie" xfId="1" builtinId="8"/>
    <cellStyle name="Normálne" xfId="0" builtinId="0"/>
  </cellStyles>
  <dxfs count="40">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fill>
        <patternFill>
          <bgColor theme="0"/>
        </patternFill>
      </fill>
    </dxf>
    <dxf>
      <font>
        <color theme="0"/>
      </font>
      <fill>
        <patternFill>
          <bgColor theme="0"/>
        </patternFill>
      </fill>
    </dxf>
    <dxf>
      <font>
        <color rgb="FFFF0000"/>
      </font>
    </dxf>
    <dxf>
      <font>
        <color rgb="FFFF0000"/>
      </font>
    </dxf>
    <dxf>
      <font>
        <color rgb="FFFF0000"/>
      </font>
      <fill>
        <patternFill>
          <bgColor rgb="FFFFFF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rgb="FFFFFF00"/>
        <name val="Calibri Light"/>
        <scheme val="none"/>
      </font>
      <fill>
        <patternFill patternType="solid">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FF00"/>
      </font>
      <fill>
        <patternFill>
          <bgColor rgb="FFFF0000"/>
        </patternFill>
      </fill>
    </dxf>
    <dxf>
      <font>
        <color rgb="FFFF0000"/>
      </font>
      <fill>
        <patternFill>
          <bgColor rgb="FFFFFF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228600</xdr:colOff>
      <xdr:row>5</xdr:row>
      <xdr:rowOff>276225</xdr:rowOff>
    </xdr:to>
    <xdr:pic>
      <xdr:nvPicPr>
        <xdr:cNvPr id="1295" name="Obrázo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575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workbookViewId="0">
      <selection activeCell="D16" sqref="D16"/>
    </sheetView>
  </sheetViews>
  <sheetFormatPr defaultRowHeight="15.75" x14ac:dyDescent="0.25"/>
  <cols>
    <col min="1" max="1" width="9" style="16" customWidth="1"/>
    <col min="2" max="2" width="30.5" style="11" customWidth="1"/>
    <col min="3" max="3" width="59.125" customWidth="1"/>
    <col min="4" max="4" width="61" customWidth="1"/>
  </cols>
  <sheetData>
    <row r="1" spans="1:256" x14ac:dyDescent="0.25">
      <c r="A1" s="113" t="s">
        <v>3</v>
      </c>
      <c r="B1" s="113"/>
      <c r="C1" s="113"/>
      <c r="D1" s="113"/>
    </row>
    <row r="2" spans="1:256" ht="31.5" x14ac:dyDescent="0.25">
      <c r="A2" s="15">
        <v>1</v>
      </c>
      <c r="B2" s="9" t="s">
        <v>52</v>
      </c>
      <c r="C2" s="5" t="s">
        <v>11</v>
      </c>
      <c r="D2" s="6" t="s">
        <v>51</v>
      </c>
    </row>
    <row r="3" spans="1:256" ht="37.5" customHeight="1" x14ac:dyDescent="0.25">
      <c r="A3" s="15">
        <v>2</v>
      </c>
      <c r="B3" s="10" t="s">
        <v>38</v>
      </c>
      <c r="C3" s="105" t="s">
        <v>4</v>
      </c>
      <c r="D3" s="105"/>
    </row>
    <row r="4" spans="1:256" x14ac:dyDescent="0.25">
      <c r="A4" s="111" t="s">
        <v>37</v>
      </c>
      <c r="B4" s="111"/>
      <c r="C4" s="111"/>
      <c r="D4" s="111"/>
    </row>
    <row r="5" spans="1:256" x14ac:dyDescent="0.25">
      <c r="A5" s="109">
        <v>3</v>
      </c>
      <c r="B5" s="107" t="s">
        <v>2</v>
      </c>
      <c r="C5" s="115" t="s">
        <v>9</v>
      </c>
      <c r="D5" s="5" t="s">
        <v>11</v>
      </c>
    </row>
    <row r="6" spans="1:256" ht="21.75" customHeight="1" x14ac:dyDescent="0.25">
      <c r="A6" s="109"/>
      <c r="B6" s="107"/>
      <c r="C6" s="115"/>
      <c r="D6" s="3" t="s">
        <v>1</v>
      </c>
    </row>
    <row r="7" spans="1:256" ht="21.75" customHeight="1" x14ac:dyDescent="0.25">
      <c r="A7" s="15">
        <v>4</v>
      </c>
      <c r="B7" s="9" t="s">
        <v>67</v>
      </c>
      <c r="C7" s="116" t="s">
        <v>4</v>
      </c>
      <c r="D7" s="105"/>
    </row>
    <row r="8" spans="1:256" ht="57.75" customHeight="1" x14ac:dyDescent="0.25">
      <c r="A8" s="15">
        <v>5</v>
      </c>
      <c r="B8" s="10" t="s">
        <v>61</v>
      </c>
      <c r="C8" s="116" t="s">
        <v>50</v>
      </c>
      <c r="D8" s="105"/>
    </row>
    <row r="9" spans="1:256" ht="33" customHeight="1" x14ac:dyDescent="0.25">
      <c r="A9" s="15">
        <v>6</v>
      </c>
      <c r="B9" s="9" t="s">
        <v>60</v>
      </c>
      <c r="C9" s="4" t="s">
        <v>53</v>
      </c>
      <c r="D9" s="3" t="s">
        <v>10</v>
      </c>
    </row>
    <row r="10" spans="1:256" ht="36.75" customHeight="1" x14ac:dyDescent="0.25">
      <c r="A10" s="109">
        <v>7</v>
      </c>
      <c r="B10" s="107" t="s">
        <v>39</v>
      </c>
      <c r="C10" s="12" t="s">
        <v>13</v>
      </c>
      <c r="D10" s="3" t="s">
        <v>4</v>
      </c>
    </row>
    <row r="11" spans="1:256" ht="23.25" customHeight="1" x14ac:dyDescent="0.25">
      <c r="A11" s="109"/>
      <c r="B11" s="108"/>
      <c r="C11" s="12" t="s">
        <v>14</v>
      </c>
      <c r="D11" s="3" t="s">
        <v>4</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21.75" customHeight="1" x14ac:dyDescent="0.25">
      <c r="A12" s="109"/>
      <c r="B12" s="108"/>
      <c r="C12" s="12" t="s">
        <v>35</v>
      </c>
      <c r="D12" s="3" t="s">
        <v>57</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21.75" customHeight="1" x14ac:dyDescent="0.25">
      <c r="A13" s="109"/>
      <c r="B13" s="108"/>
      <c r="C13" s="12" t="s">
        <v>15</v>
      </c>
      <c r="D13" s="3" t="s">
        <v>4</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21.75" customHeight="1" x14ac:dyDescent="0.25">
      <c r="A14" s="109"/>
      <c r="B14" s="108"/>
      <c r="C14" s="12" t="s">
        <v>16</v>
      </c>
      <c r="D14" s="3" t="s">
        <v>4</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21.75" customHeight="1" x14ac:dyDescent="0.25">
      <c r="A15" s="109"/>
      <c r="B15" s="108"/>
      <c r="C15" s="13" t="s">
        <v>40</v>
      </c>
      <c r="D15" s="3" t="s">
        <v>50</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21.75" customHeight="1" x14ac:dyDescent="0.25">
      <c r="A16" s="109"/>
      <c r="B16" s="108"/>
      <c r="C16" s="13" t="s">
        <v>41</v>
      </c>
      <c r="D16" s="3" t="s">
        <v>50</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21.75" customHeight="1" x14ac:dyDescent="0.25">
      <c r="A17" s="109"/>
      <c r="B17" s="108"/>
      <c r="C17" s="13" t="s">
        <v>42</v>
      </c>
      <c r="D17" s="3" t="s">
        <v>50</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x14ac:dyDescent="0.25">
      <c r="A18" s="109"/>
      <c r="B18" s="108"/>
      <c r="C18" s="13" t="s">
        <v>43</v>
      </c>
      <c r="D18" s="3" t="s">
        <v>50</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21.75" customHeight="1" x14ac:dyDescent="0.25">
      <c r="A19" s="109"/>
      <c r="B19" s="108"/>
      <c r="C19" s="17" t="s">
        <v>56</v>
      </c>
      <c r="D19" s="3" t="s">
        <v>50</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ht="18.75" customHeight="1" x14ac:dyDescent="0.25">
      <c r="A20" s="109"/>
      <c r="B20" s="108"/>
      <c r="C20" s="13" t="s">
        <v>54</v>
      </c>
      <c r="D20" s="3" t="s">
        <v>57</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21.2" customHeight="1" x14ac:dyDescent="0.25">
      <c r="A21" s="109"/>
      <c r="B21" s="108"/>
      <c r="C21" s="13" t="s">
        <v>55</v>
      </c>
      <c r="D21" s="3" t="s">
        <v>57</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ht="21.2" customHeight="1" x14ac:dyDescent="0.25">
      <c r="A22" s="109"/>
      <c r="B22" s="108"/>
      <c r="C22" s="12" t="s">
        <v>36</v>
      </c>
      <c r="D22" s="3" t="s">
        <v>4</v>
      </c>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21.75" customHeight="1" x14ac:dyDescent="0.25">
      <c r="A23" s="109"/>
      <c r="B23" s="108"/>
      <c r="C23" s="12" t="s">
        <v>17</v>
      </c>
      <c r="D23" s="3" t="s">
        <v>4</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21.75" customHeight="1" x14ac:dyDescent="0.25">
      <c r="A24" s="109"/>
      <c r="B24" s="108"/>
      <c r="C24" s="13" t="s">
        <v>44</v>
      </c>
      <c r="D24" s="3" t="s">
        <v>50</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21.75" customHeight="1" x14ac:dyDescent="0.25">
      <c r="A25" s="109"/>
      <c r="B25" s="108"/>
      <c r="C25" s="13" t="s">
        <v>45</v>
      </c>
      <c r="D25" s="3" t="s">
        <v>50</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ht="21.75" customHeight="1" x14ac:dyDescent="0.25">
      <c r="A26" s="109"/>
      <c r="B26" s="108"/>
      <c r="C26" s="13" t="s">
        <v>46</v>
      </c>
      <c r="D26" s="3" t="s">
        <v>50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ht="21.75" customHeight="1" x14ac:dyDescent="0.25">
      <c r="A27" s="109"/>
      <c r="B27" s="108"/>
      <c r="C27" s="13" t="s">
        <v>47</v>
      </c>
      <c r="D27" s="3" t="s">
        <v>50</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ht="21.75" customHeight="1" x14ac:dyDescent="0.25">
      <c r="A28" s="109"/>
      <c r="B28" s="108"/>
      <c r="C28" s="13" t="s">
        <v>43</v>
      </c>
      <c r="D28" s="3" t="s">
        <v>50</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ht="21.75" customHeight="1" x14ac:dyDescent="0.25">
      <c r="A29" s="109"/>
      <c r="B29" s="108"/>
      <c r="C29" s="12" t="s">
        <v>18</v>
      </c>
      <c r="D29" s="3" t="s">
        <v>4</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ht="21.75" customHeight="1" x14ac:dyDescent="0.25">
      <c r="A30" s="109"/>
      <c r="B30" s="108"/>
      <c r="C30" s="12" t="s">
        <v>19</v>
      </c>
      <c r="D30" s="3" t="s">
        <v>4</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21.75" customHeight="1" x14ac:dyDescent="0.25">
      <c r="A31" s="109"/>
      <c r="B31" s="108"/>
      <c r="C31" s="12" t="s">
        <v>62</v>
      </c>
      <c r="D31" s="3" t="s">
        <v>4</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21.75" customHeight="1" x14ac:dyDescent="0.25">
      <c r="A32" s="109"/>
      <c r="B32" s="108"/>
      <c r="C32" s="1" t="s">
        <v>48</v>
      </c>
      <c r="D32" s="3" t="s">
        <v>4</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21.75" customHeight="1" x14ac:dyDescent="0.25">
      <c r="A33" s="109"/>
      <c r="B33" s="108"/>
      <c r="C33" s="12" t="s">
        <v>63</v>
      </c>
      <c r="D33" s="3" t="s">
        <v>50</v>
      </c>
    </row>
    <row r="34" spans="1:256" ht="21.75" customHeight="1" x14ac:dyDescent="0.25">
      <c r="A34" s="109"/>
      <c r="B34" s="108"/>
      <c r="C34" s="13" t="s">
        <v>20</v>
      </c>
      <c r="D34" s="3" t="s">
        <v>50</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21.75" customHeight="1" x14ac:dyDescent="0.25">
      <c r="A35" s="109"/>
      <c r="B35" s="108"/>
      <c r="C35" s="13" t="s">
        <v>21</v>
      </c>
      <c r="D35" s="3" t="s">
        <v>50</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1.75" customHeight="1" x14ac:dyDescent="0.25">
      <c r="A36" s="109"/>
      <c r="B36" s="108"/>
      <c r="C36" s="12" t="s">
        <v>64</v>
      </c>
      <c r="D36" s="3" t="s">
        <v>50</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21.75" customHeight="1" x14ac:dyDescent="0.25">
      <c r="A37" s="109"/>
      <c r="B37" s="108"/>
      <c r="C37" s="13" t="s">
        <v>22</v>
      </c>
      <c r="D37" s="3" t="s">
        <v>50</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21.75" customHeight="1" x14ac:dyDescent="0.25">
      <c r="A38" s="109"/>
      <c r="B38" s="108"/>
      <c r="C38" s="12" t="s">
        <v>23</v>
      </c>
      <c r="D38" s="3" t="s">
        <v>4</v>
      </c>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ht="52.5" customHeight="1" x14ac:dyDescent="0.25">
      <c r="A39" s="109"/>
      <c r="B39" s="108"/>
      <c r="C39" s="4" t="s">
        <v>58</v>
      </c>
      <c r="D39" s="3" t="s">
        <v>50</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44.25" customHeight="1" x14ac:dyDescent="0.25">
      <c r="A40" s="109"/>
      <c r="B40" s="108"/>
      <c r="C40" s="4" t="s">
        <v>59</v>
      </c>
      <c r="D40" s="3" t="s">
        <v>50</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43.5" customHeight="1" x14ac:dyDescent="0.25">
      <c r="A41" s="109"/>
      <c r="B41" s="108"/>
      <c r="C41" s="12" t="s">
        <v>65</v>
      </c>
      <c r="D41" s="5" t="s">
        <v>11</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21.75" customHeight="1" x14ac:dyDescent="0.25">
      <c r="A42" s="109"/>
      <c r="B42" s="108"/>
      <c r="C42" s="12" t="s">
        <v>24</v>
      </c>
      <c r="D42" s="3" t="s">
        <v>4</v>
      </c>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21.75" customHeight="1" x14ac:dyDescent="0.25">
      <c r="A43" s="109"/>
      <c r="B43" s="108"/>
      <c r="C43" s="12" t="s">
        <v>66</v>
      </c>
      <c r="D43" s="3" t="s">
        <v>4</v>
      </c>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21.75" customHeight="1" x14ac:dyDescent="0.25">
      <c r="A44" s="109"/>
      <c r="B44" s="108"/>
      <c r="C44" s="13" t="s">
        <v>25</v>
      </c>
      <c r="D44" s="3" t="s">
        <v>50</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21.75" customHeight="1" x14ac:dyDescent="0.25">
      <c r="A45" s="109"/>
      <c r="B45" s="108"/>
      <c r="C45" s="13" t="s">
        <v>26</v>
      </c>
      <c r="D45" s="3" t="s">
        <v>50</v>
      </c>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row>
    <row r="46" spans="1:256" ht="36" customHeight="1" x14ac:dyDescent="0.25">
      <c r="A46" s="109"/>
      <c r="B46" s="108"/>
      <c r="C46" s="14" t="s">
        <v>49</v>
      </c>
      <c r="D46" s="3" t="s">
        <v>4</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row>
    <row r="47" spans="1:256" ht="42.75" customHeight="1" x14ac:dyDescent="0.25">
      <c r="A47" s="109"/>
      <c r="B47" s="108"/>
      <c r="C47" s="13" t="s">
        <v>27</v>
      </c>
      <c r="D47" s="5" t="s">
        <v>11</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21.75" customHeight="1" x14ac:dyDescent="0.25">
      <c r="A48" s="109"/>
      <c r="B48" s="108"/>
      <c r="C48" s="13" t="s">
        <v>28</v>
      </c>
      <c r="D48" s="5" t="s">
        <v>11</v>
      </c>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spans="1:256" ht="21.75" customHeight="1" x14ac:dyDescent="0.25">
      <c r="A49" s="109"/>
      <c r="B49" s="108"/>
      <c r="C49" s="13" t="s">
        <v>29</v>
      </c>
      <c r="D49" s="5" t="s">
        <v>11</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spans="1:256" ht="21.75" customHeight="1" x14ac:dyDescent="0.25">
      <c r="A50" s="109"/>
      <c r="B50" s="108"/>
      <c r="C50" s="13" t="s">
        <v>30</v>
      </c>
      <c r="D50" s="5" t="s">
        <v>11</v>
      </c>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row>
    <row r="51" spans="1:256" ht="21.75" customHeight="1" x14ac:dyDescent="0.25">
      <c r="A51" s="109"/>
      <c r="B51" s="108"/>
      <c r="C51" s="13" t="s">
        <v>31</v>
      </c>
      <c r="D51" s="5" t="s">
        <v>11</v>
      </c>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row>
    <row r="52" spans="1:256" ht="21.75" customHeight="1" x14ac:dyDescent="0.25">
      <c r="A52" s="109"/>
      <c r="B52" s="108"/>
      <c r="C52" s="13" t="s">
        <v>32</v>
      </c>
      <c r="D52" s="5" t="s">
        <v>11</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spans="1:256" ht="21.75" customHeight="1" x14ac:dyDescent="0.25">
      <c r="A53" s="109"/>
      <c r="B53" s="108"/>
      <c r="C53" s="13" t="s">
        <v>33</v>
      </c>
      <c r="D53" s="5" t="s">
        <v>11</v>
      </c>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ht="21.75" customHeight="1" x14ac:dyDescent="0.25">
      <c r="A54" s="109"/>
      <c r="B54" s="108"/>
      <c r="C54" s="13" t="s">
        <v>34</v>
      </c>
      <c r="D54" s="5" t="s">
        <v>11</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1:256" ht="21.75" customHeight="1" x14ac:dyDescent="0.25">
      <c r="A55" s="109"/>
      <c r="B55" s="108"/>
      <c r="C55" s="114" t="s">
        <v>8</v>
      </c>
      <c r="D55" s="5" t="s">
        <v>11</v>
      </c>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256" ht="20.25" customHeight="1" x14ac:dyDescent="0.25">
      <c r="A56" s="110"/>
      <c r="B56" s="108"/>
      <c r="C56" s="114"/>
      <c r="D56" s="3" t="s">
        <v>1</v>
      </c>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ht="12" customHeight="1" x14ac:dyDescent="0.25">
      <c r="A57" s="110"/>
      <c r="B57" s="108"/>
      <c r="C57" s="115" t="s">
        <v>12</v>
      </c>
      <c r="D57" s="5" t="s">
        <v>11</v>
      </c>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256" ht="21.75" customHeight="1" x14ac:dyDescent="0.25">
      <c r="A58" s="110"/>
      <c r="B58" s="108"/>
      <c r="C58" s="115"/>
      <c r="D58" s="3" t="s">
        <v>1</v>
      </c>
    </row>
    <row r="59" spans="1:256" x14ac:dyDescent="0.25">
      <c r="A59" s="111" t="s">
        <v>5</v>
      </c>
      <c r="B59" s="112"/>
      <c r="C59" s="112"/>
      <c r="D59" s="112"/>
    </row>
    <row r="60" spans="1:256" ht="80.25" customHeight="1" x14ac:dyDescent="0.25">
      <c r="A60" s="15">
        <v>8</v>
      </c>
      <c r="B60" s="105" t="s">
        <v>4</v>
      </c>
      <c r="C60" s="106"/>
      <c r="D60" s="106"/>
    </row>
  </sheetData>
  <mergeCells count="14">
    <mergeCell ref="A1:D1"/>
    <mergeCell ref="C55:C56"/>
    <mergeCell ref="C3:D3"/>
    <mergeCell ref="C57:C58"/>
    <mergeCell ref="B5:B6"/>
    <mergeCell ref="C5:C6"/>
    <mergeCell ref="C7:D7"/>
    <mergeCell ref="C8:D8"/>
    <mergeCell ref="A4:D4"/>
    <mergeCell ref="B60:D60"/>
    <mergeCell ref="B10:B58"/>
    <mergeCell ref="A10:A58"/>
    <mergeCell ref="A5:A6"/>
    <mergeCell ref="A59:D59"/>
  </mergeCells>
  <dataValidations count="2">
    <dataValidation type="list" allowBlank="1" showInputMessage="1" showErrorMessage="1" sqref="C2">
      <formula1>Typ</formula1>
    </dataValidation>
    <dataValidation type="list" allowBlank="1" showInputMessage="1" showErrorMessage="1" sqref="D47:D55 D41">
      <formula1>Áno_nie</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75"/>
  <sheetViews>
    <sheetView showGridLines="0" tabSelected="1" zoomScaleNormal="100" zoomScaleSheetLayoutView="90" zoomScalePageLayoutView="90" workbookViewId="0">
      <selection activeCell="J193" sqref="J193:Y193"/>
    </sheetView>
  </sheetViews>
  <sheetFormatPr defaultColWidth="8.625" defaultRowHeight="15" x14ac:dyDescent="0.25"/>
  <cols>
    <col min="1" max="1" width="5.375" style="42" customWidth="1"/>
    <col min="2" max="2" width="8.375" style="42" customWidth="1"/>
    <col min="3" max="3" width="2.75" style="42" customWidth="1"/>
    <col min="4" max="4" width="2" style="42" customWidth="1"/>
    <col min="5" max="5" width="3.25" style="42" customWidth="1"/>
    <col min="6" max="6" width="2.5" style="42" customWidth="1"/>
    <col min="7" max="7" width="1.875" style="42" customWidth="1"/>
    <col min="8" max="15" width="3.25" style="42" customWidth="1"/>
    <col min="16" max="16" width="2.75" style="42" customWidth="1"/>
    <col min="17" max="17" width="3.25" style="42" customWidth="1"/>
    <col min="18" max="18" width="2.5" style="42" customWidth="1"/>
    <col min="19" max="20" width="3.25" style="42" customWidth="1"/>
    <col min="21" max="21" width="2.5" style="42" customWidth="1"/>
    <col min="22" max="22" width="3.25" style="42" customWidth="1"/>
    <col min="23" max="23" width="1.875" style="42" customWidth="1"/>
    <col min="24" max="25" width="3.25" style="42" customWidth="1"/>
    <col min="26" max="27" width="8.625" style="42" hidden="1" customWidth="1"/>
    <col min="28" max="28" width="8.625" style="60" hidden="1" customWidth="1"/>
    <col min="29" max="33" width="8.625" style="42" hidden="1" customWidth="1"/>
    <col min="34" max="34" width="8.625" style="70" hidden="1" customWidth="1"/>
    <col min="35" max="35" width="8.625" style="58" hidden="1" customWidth="1"/>
    <col min="36" max="50" width="8.625" style="42" hidden="1" customWidth="1"/>
    <col min="51" max="77" width="0" style="42" hidden="1" customWidth="1"/>
    <col min="78" max="16384" width="8.625" style="42"/>
  </cols>
  <sheetData>
    <row r="1" spans="1:48" x14ac:dyDescent="0.25">
      <c r="Z1" s="42" t="s">
        <v>364</v>
      </c>
      <c r="AE1" s="42" t="s">
        <v>345</v>
      </c>
      <c r="AM1" s="122" t="s">
        <v>168</v>
      </c>
    </row>
    <row r="2" spans="1:48" x14ac:dyDescent="0.25">
      <c r="AM2" s="122"/>
    </row>
    <row r="3" spans="1:48" x14ac:dyDescent="0.25">
      <c r="AM3" s="122"/>
    </row>
    <row r="4" spans="1:48" x14ac:dyDescent="0.25">
      <c r="AM4" s="42" t="s">
        <v>170</v>
      </c>
      <c r="AN4" s="42" t="s">
        <v>374</v>
      </c>
    </row>
    <row r="5" spans="1:48" x14ac:dyDescent="0.25">
      <c r="AD5" s="42" t="s">
        <v>332</v>
      </c>
      <c r="AM5" s="42" t="s">
        <v>375</v>
      </c>
    </row>
    <row r="6" spans="1:48" ht="29.45" customHeight="1" thickBot="1" x14ac:dyDescent="0.3"/>
    <row r="7" spans="1:48" ht="28.15" customHeight="1" x14ac:dyDescent="0.25">
      <c r="A7" s="340" t="s">
        <v>68</v>
      </c>
      <c r="B7" s="341"/>
      <c r="C7" s="341"/>
      <c r="D7" s="341"/>
      <c r="E7" s="341"/>
      <c r="F7" s="341"/>
      <c r="G7" s="341"/>
      <c r="H7" s="346" t="s">
        <v>391</v>
      </c>
      <c r="I7" s="346"/>
      <c r="J7" s="346"/>
      <c r="K7" s="346"/>
      <c r="L7" s="346"/>
      <c r="M7" s="346"/>
      <c r="N7" s="346"/>
      <c r="O7" s="346"/>
      <c r="P7" s="346"/>
      <c r="Q7" s="346"/>
      <c r="R7" s="346"/>
      <c r="S7" s="346"/>
      <c r="T7" s="346"/>
      <c r="U7" s="346"/>
      <c r="V7" s="346"/>
      <c r="W7" s="346"/>
      <c r="X7" s="346"/>
      <c r="Y7" s="347"/>
    </row>
    <row r="8" spans="1:48" ht="15.6" customHeight="1" x14ac:dyDescent="0.25">
      <c r="A8" s="342" t="s">
        <v>69</v>
      </c>
      <c r="B8" s="343"/>
      <c r="C8" s="343"/>
      <c r="D8" s="343"/>
      <c r="E8" s="343"/>
      <c r="F8" s="343"/>
      <c r="G8" s="343"/>
      <c r="H8" s="348" t="s">
        <v>70</v>
      </c>
      <c r="I8" s="348"/>
      <c r="J8" s="348"/>
      <c r="K8" s="348"/>
      <c r="L8" s="348"/>
      <c r="M8" s="348"/>
      <c r="N8" s="348"/>
      <c r="O8" s="348"/>
      <c r="P8" s="348"/>
      <c r="Q8" s="348"/>
      <c r="R8" s="348"/>
      <c r="S8" s="348"/>
      <c r="T8" s="348"/>
      <c r="U8" s="348"/>
      <c r="V8" s="348"/>
      <c r="W8" s="348"/>
      <c r="X8" s="348"/>
      <c r="Y8" s="349"/>
    </row>
    <row r="9" spans="1:48" ht="37.15" customHeight="1" x14ac:dyDescent="0.25">
      <c r="A9" s="342" t="s">
        <v>71</v>
      </c>
      <c r="B9" s="343"/>
      <c r="C9" s="343"/>
      <c r="D9" s="343"/>
      <c r="E9" s="343"/>
      <c r="F9" s="343"/>
      <c r="G9" s="343"/>
      <c r="H9" s="350" t="s">
        <v>386</v>
      </c>
      <c r="I9" s="351"/>
      <c r="J9" s="351"/>
      <c r="K9" s="351"/>
      <c r="L9" s="351"/>
      <c r="M9" s="351"/>
      <c r="N9" s="351"/>
      <c r="O9" s="351"/>
      <c r="P9" s="351"/>
      <c r="Q9" s="351"/>
      <c r="R9" s="352"/>
      <c r="S9" s="298" t="s">
        <v>368</v>
      </c>
      <c r="T9" s="298"/>
      <c r="U9" s="298"/>
      <c r="V9" s="298"/>
      <c r="W9" s="296" t="s">
        <v>367</v>
      </c>
      <c r="X9" s="296"/>
      <c r="Y9" s="297"/>
    </row>
    <row r="10" spans="1:48" ht="34.15" customHeight="1" thickBot="1" x14ac:dyDescent="0.3">
      <c r="A10" s="344" t="s">
        <v>72</v>
      </c>
      <c r="B10" s="345"/>
      <c r="C10" s="345"/>
      <c r="D10" s="345"/>
      <c r="E10" s="345"/>
      <c r="F10" s="345"/>
      <c r="G10" s="345"/>
      <c r="H10" s="316" t="s">
        <v>392</v>
      </c>
      <c r="I10" s="317"/>
      <c r="J10" s="317"/>
      <c r="K10" s="317"/>
      <c r="L10" s="318"/>
      <c r="M10" s="319" t="s">
        <v>73</v>
      </c>
      <c r="N10" s="320"/>
      <c r="O10" s="320"/>
      <c r="P10" s="320"/>
      <c r="Q10" s="320"/>
      <c r="R10" s="321"/>
      <c r="S10" s="314" t="s">
        <v>317</v>
      </c>
      <c r="T10" s="314"/>
      <c r="U10" s="314"/>
      <c r="V10" s="314"/>
      <c r="W10" s="314"/>
      <c r="X10" s="314"/>
      <c r="Y10" s="315"/>
    </row>
    <row r="11" spans="1:48" ht="15.75" thickBot="1" x14ac:dyDescent="0.3">
      <c r="AE11" s="117" t="s">
        <v>347</v>
      </c>
      <c r="AF11" s="118"/>
      <c r="AG11" s="118"/>
      <c r="AH11" s="118"/>
      <c r="AI11" s="147" t="s">
        <v>6</v>
      </c>
      <c r="AJ11" s="147"/>
      <c r="AK11" s="148"/>
      <c r="AL11" s="44"/>
      <c r="AM11" s="117" t="s">
        <v>346</v>
      </c>
      <c r="AN11" s="118"/>
      <c r="AO11" s="118"/>
      <c r="AP11" s="118"/>
      <c r="AQ11" s="147" t="s">
        <v>75</v>
      </c>
      <c r="AR11" s="148"/>
      <c r="AS11" s="44"/>
      <c r="AT11" s="117" t="s">
        <v>348</v>
      </c>
      <c r="AU11" s="118"/>
      <c r="AV11" s="118"/>
    </row>
    <row r="12" spans="1:48" ht="16.149999999999999" customHeight="1" x14ac:dyDescent="0.25">
      <c r="A12" s="304" t="s">
        <v>74</v>
      </c>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6"/>
    </row>
    <row r="13" spans="1:48" ht="16.149999999999999" customHeight="1" x14ac:dyDescent="0.25">
      <c r="A13" s="307" t="s">
        <v>250</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9"/>
    </row>
    <row r="14" spans="1:48" ht="16.149999999999999" customHeight="1" thickBot="1" x14ac:dyDescent="0.3">
      <c r="A14" s="310" t="s">
        <v>251</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2"/>
    </row>
    <row r="15" spans="1:48" ht="15.75" thickBot="1" x14ac:dyDescent="0.3"/>
    <row r="16" spans="1:48" ht="34.15" customHeight="1" x14ac:dyDescent="0.25">
      <c r="A16" s="300" t="s">
        <v>387</v>
      </c>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2"/>
      <c r="AG16" s="42" t="s">
        <v>318</v>
      </c>
    </row>
    <row r="17" spans="1:39" ht="15.6" customHeight="1" thickBot="1" x14ac:dyDescent="0.3">
      <c r="A17" s="322" t="s">
        <v>252</v>
      </c>
      <c r="B17" s="323"/>
      <c r="C17" s="323"/>
      <c r="D17" s="43"/>
      <c r="E17" s="43"/>
      <c r="F17" s="43"/>
      <c r="G17" s="43"/>
      <c r="H17" s="43"/>
      <c r="I17" s="43"/>
      <c r="J17" s="43"/>
      <c r="K17" s="43"/>
      <c r="L17" s="43"/>
      <c r="M17" s="43"/>
      <c r="N17" s="43"/>
      <c r="O17" s="43"/>
      <c r="P17" s="43"/>
      <c r="Q17" s="43"/>
      <c r="R17" s="43"/>
      <c r="S17" s="43"/>
      <c r="T17" s="43"/>
      <c r="U17" s="43"/>
      <c r="V17" s="43"/>
      <c r="W17" s="84"/>
      <c r="X17" s="84"/>
      <c r="Y17" s="86"/>
    </row>
    <row r="18" spans="1:39" ht="102" customHeight="1" thickBot="1" x14ac:dyDescent="0.3">
      <c r="A18" s="224" t="s">
        <v>353</v>
      </c>
      <c r="B18" s="303"/>
      <c r="C18" s="303"/>
      <c r="D18" s="303"/>
      <c r="E18" s="128" t="s">
        <v>75</v>
      </c>
      <c r="F18" s="129"/>
      <c r="G18" s="44"/>
      <c r="H18" s="126" t="s">
        <v>354</v>
      </c>
      <c r="I18" s="127"/>
      <c r="J18" s="127"/>
      <c r="K18" s="127"/>
      <c r="L18" s="127"/>
      <c r="M18" s="127"/>
      <c r="N18" s="128" t="s">
        <v>75</v>
      </c>
      <c r="O18" s="129"/>
      <c r="P18" s="44"/>
      <c r="Q18" s="126" t="s">
        <v>355</v>
      </c>
      <c r="R18" s="127"/>
      <c r="S18" s="127"/>
      <c r="T18" s="127"/>
      <c r="U18" s="128" t="s">
        <v>75</v>
      </c>
      <c r="V18" s="129"/>
      <c r="W18" s="130"/>
      <c r="X18" s="130"/>
      <c r="Y18" s="131"/>
      <c r="AA18" s="98"/>
      <c r="AB18" s="60" t="s">
        <v>356</v>
      </c>
    </row>
    <row r="19" spans="1:39" ht="14.45" customHeight="1" x14ac:dyDescent="0.25">
      <c r="A19" s="132" t="str">
        <f>IF(E18&lt;&gt;"áno","K dispozícií nemáte žiadne otázky k vyplneniu","K dispozícií mate otázky v riadkoch (24-214) – vyplňte ich podľa inštruktáže")</f>
        <v>K dispozícií nemáte žiadne otázky k vyplneniu</v>
      </c>
      <c r="B19" s="133"/>
      <c r="C19" s="133"/>
      <c r="D19" s="133"/>
      <c r="E19" s="133"/>
      <c r="F19" s="134"/>
      <c r="G19" s="75"/>
      <c r="H19" s="132" t="str">
        <f>IF(N18&lt;&gt;"áno","K dispozícií nemáte žiadne otázky k vyplneniu","K dispozícií mate otázky v riadkoch (216-239) – vyplňte ich podľa inštruktáže")</f>
        <v>K dispozícií nemáte žiadne otázky k vyplneniu</v>
      </c>
      <c r="I19" s="133"/>
      <c r="J19" s="133"/>
      <c r="K19" s="133"/>
      <c r="L19" s="133"/>
      <c r="M19" s="133"/>
      <c r="N19" s="133"/>
      <c r="O19" s="134"/>
      <c r="P19" s="75"/>
      <c r="Q19" s="132" t="str">
        <f>IF(U18&lt;&gt;"áno","K dispozícií nemáte žiadne otázky k vyplneniu","K dispozícií mate otázky v riadkoch (241-254) – vyplňte ich podľa inštruktáže")</f>
        <v>K dispozícií nemáte žiadne otázky k vyplneniu</v>
      </c>
      <c r="R19" s="133"/>
      <c r="S19" s="133"/>
      <c r="T19" s="133"/>
      <c r="U19" s="133"/>
      <c r="V19" s="134"/>
      <c r="W19" s="85"/>
      <c r="X19" s="85"/>
      <c r="Y19" s="87"/>
      <c r="AD19" s="42" t="s">
        <v>318</v>
      </c>
      <c r="AJ19" s="42" t="s">
        <v>318</v>
      </c>
    </row>
    <row r="20" spans="1:39" ht="46.9" customHeight="1" x14ac:dyDescent="0.25">
      <c r="A20" s="135"/>
      <c r="B20" s="136"/>
      <c r="C20" s="136"/>
      <c r="D20" s="136"/>
      <c r="E20" s="136"/>
      <c r="F20" s="137"/>
      <c r="G20" s="75"/>
      <c r="H20" s="135"/>
      <c r="I20" s="136"/>
      <c r="J20" s="136"/>
      <c r="K20" s="136"/>
      <c r="L20" s="136"/>
      <c r="M20" s="136"/>
      <c r="N20" s="136"/>
      <c r="O20" s="137"/>
      <c r="P20" s="75"/>
      <c r="Q20" s="135"/>
      <c r="R20" s="136"/>
      <c r="S20" s="136"/>
      <c r="T20" s="136"/>
      <c r="U20" s="136"/>
      <c r="V20" s="137"/>
      <c r="W20" s="76"/>
      <c r="X20" s="76"/>
      <c r="Y20" s="88"/>
      <c r="AH20" s="70" t="s">
        <v>360</v>
      </c>
    </row>
    <row r="21" spans="1:39" ht="53.45" customHeight="1" thickBot="1" x14ac:dyDescent="0.3">
      <c r="A21" s="138" t="s">
        <v>365</v>
      </c>
      <c r="B21" s="139"/>
      <c r="C21" s="139"/>
      <c r="D21" s="139"/>
      <c r="E21" s="139"/>
      <c r="F21" s="140"/>
      <c r="G21" s="44"/>
      <c r="H21" s="141" t="s">
        <v>365</v>
      </c>
      <c r="I21" s="142"/>
      <c r="J21" s="142"/>
      <c r="K21" s="142"/>
      <c r="L21" s="142"/>
      <c r="M21" s="142"/>
      <c r="N21" s="142"/>
      <c r="O21" s="143"/>
      <c r="P21" s="44"/>
      <c r="Q21" s="138" t="s">
        <v>365</v>
      </c>
      <c r="R21" s="139"/>
      <c r="S21" s="139"/>
      <c r="T21" s="139"/>
      <c r="U21" s="139"/>
      <c r="V21" s="140"/>
      <c r="W21" s="76"/>
      <c r="X21" s="76"/>
      <c r="Y21" s="88"/>
    </row>
    <row r="22" spans="1:39" ht="31.5" customHeight="1" thickBot="1" x14ac:dyDescent="0.3">
      <c r="A22" s="144" t="str">
        <f>IF(E18="áno","R204, R205, R401, R402, R405","")</f>
        <v/>
      </c>
      <c r="B22" s="145"/>
      <c r="C22" s="145"/>
      <c r="D22" s="145"/>
      <c r="E22" s="145"/>
      <c r="F22" s="145"/>
      <c r="G22" s="89"/>
      <c r="H22" s="146" t="str">
        <f>IF(N18="áno","R204, R408, R409","")</f>
        <v/>
      </c>
      <c r="I22" s="146"/>
      <c r="J22" s="146"/>
      <c r="K22" s="146"/>
      <c r="L22" s="146"/>
      <c r="M22" s="146"/>
      <c r="N22" s="146"/>
      <c r="O22" s="146"/>
      <c r="P22" s="89"/>
      <c r="Q22" s="146" t="str">
        <f>IF(U18="áno","R205, R401","")</f>
        <v/>
      </c>
      <c r="R22" s="146"/>
      <c r="S22" s="146"/>
      <c r="T22" s="146"/>
      <c r="U22" s="146"/>
      <c r="V22" s="146"/>
      <c r="W22" s="90"/>
      <c r="X22" s="90"/>
      <c r="Y22" s="91"/>
      <c r="AA22" s="56"/>
    </row>
    <row r="23" spans="1:39" ht="16.899999999999999" customHeight="1" thickBot="1" x14ac:dyDescent="0.3">
      <c r="V23" s="44"/>
      <c r="W23" s="76"/>
      <c r="X23" s="76"/>
      <c r="Y23" s="76"/>
      <c r="AA23" s="56"/>
      <c r="AC23" s="58" t="s">
        <v>318</v>
      </c>
    </row>
    <row r="24" spans="1:39" ht="14.45" customHeight="1" thickBot="1" x14ac:dyDescent="0.3">
      <c r="A24" s="119" t="s">
        <v>353</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1"/>
      <c r="AA24" s="56"/>
      <c r="AC24" s="58"/>
    </row>
    <row r="25" spans="1:39" ht="15.6" customHeight="1" x14ac:dyDescent="0.25">
      <c r="V25" s="45"/>
      <c r="W25" s="67"/>
      <c r="X25" s="67"/>
      <c r="Y25" s="68"/>
      <c r="AA25" s="56"/>
      <c r="AC25" s="58"/>
    </row>
    <row r="26" spans="1:39" ht="14.45" customHeight="1" x14ac:dyDescent="0.25">
      <c r="A26" s="122">
        <v>1</v>
      </c>
      <c r="B26" s="123" t="str">
        <f>IF(OR($E$18="áno"),"návrh základnej  webstránky ","NEVYPĹŇA SA")</f>
        <v>NEVYPĹŇA SA</v>
      </c>
      <c r="C26" s="123"/>
      <c r="D26" s="123"/>
      <c r="E26" s="123"/>
      <c r="F26" s="123"/>
      <c r="G26" s="124" t="s">
        <v>75</v>
      </c>
      <c r="H26" s="124"/>
      <c r="I26" s="124"/>
      <c r="J26" s="125" t="s">
        <v>254</v>
      </c>
      <c r="K26" s="125"/>
      <c r="L26" s="125"/>
      <c r="M26" s="125"/>
      <c r="N26" s="125"/>
      <c r="O26" s="125"/>
      <c r="P26" s="125"/>
      <c r="Q26" s="125"/>
      <c r="R26" s="125"/>
      <c r="S26" s="125"/>
      <c r="T26" s="125"/>
      <c r="U26" s="125"/>
      <c r="V26" s="125"/>
      <c r="W26" s="125"/>
      <c r="X26" s="125"/>
      <c r="Y26" s="125"/>
      <c r="AA26" s="56"/>
      <c r="AC26" s="58"/>
    </row>
    <row r="27" spans="1:39" ht="45" customHeight="1" x14ac:dyDescent="0.25">
      <c r="A27" s="122"/>
      <c r="B27" s="123"/>
      <c r="C27" s="123"/>
      <c r="D27" s="123"/>
      <c r="E27" s="123"/>
      <c r="F27" s="123"/>
      <c r="G27" s="124"/>
      <c r="H27" s="124"/>
      <c r="I27" s="124"/>
      <c r="J27" s="167" t="s">
        <v>255</v>
      </c>
      <c r="K27" s="168"/>
      <c r="L27" s="168"/>
      <c r="M27" s="168"/>
      <c r="N27" s="168"/>
      <c r="O27" s="168"/>
      <c r="P27" s="168"/>
      <c r="Q27" s="168"/>
      <c r="R27" s="168"/>
      <c r="S27" s="168"/>
      <c r="T27" s="168"/>
      <c r="U27" s="168"/>
      <c r="V27" s="168"/>
      <c r="W27" s="169"/>
      <c r="X27" s="256" t="str">
        <f>IF(G26="áno","R204","")</f>
        <v/>
      </c>
      <c r="Y27" s="257"/>
      <c r="AA27" s="56"/>
      <c r="AC27" s="58"/>
    </row>
    <row r="28" spans="1:39" ht="14.45" customHeight="1" x14ac:dyDescent="0.25">
      <c r="A28" s="122">
        <v>2</v>
      </c>
      <c r="B28" s="123" t="str">
        <f>IF(OR($E$18="áno"),"Zadanie pre vytvorenie webstránky (DFŠ) je prílohou č.1 ","NEVYPĹŇA SA")</f>
        <v>NEVYPĹŇA SA</v>
      </c>
      <c r="C28" s="123"/>
      <c r="D28" s="123"/>
      <c r="E28" s="123"/>
      <c r="F28" s="123"/>
      <c r="G28" s="124" t="s">
        <v>75</v>
      </c>
      <c r="H28" s="124"/>
      <c r="I28" s="124"/>
      <c r="J28" s="125" t="s">
        <v>254</v>
      </c>
      <c r="K28" s="125"/>
      <c r="L28" s="125"/>
      <c r="M28" s="125"/>
      <c r="N28" s="125"/>
      <c r="O28" s="125"/>
      <c r="P28" s="125"/>
      <c r="Q28" s="125"/>
      <c r="R28" s="125"/>
      <c r="S28" s="125"/>
      <c r="T28" s="125"/>
      <c r="U28" s="125"/>
      <c r="V28" s="125"/>
      <c r="W28" s="125"/>
      <c r="X28" s="125"/>
      <c r="Y28" s="125"/>
      <c r="AA28" s="55"/>
      <c r="AC28" s="58"/>
    </row>
    <row r="29" spans="1:39" ht="48.6" customHeight="1" x14ac:dyDescent="0.25">
      <c r="A29" s="122"/>
      <c r="B29" s="123"/>
      <c r="C29" s="123"/>
      <c r="D29" s="123"/>
      <c r="E29" s="123"/>
      <c r="F29" s="123"/>
      <c r="G29" s="124"/>
      <c r="H29" s="124"/>
      <c r="I29" s="124"/>
      <c r="J29" s="167" t="s">
        <v>98</v>
      </c>
      <c r="K29" s="168"/>
      <c r="L29" s="168"/>
      <c r="M29" s="168"/>
      <c r="N29" s="168"/>
      <c r="O29" s="168"/>
      <c r="P29" s="168"/>
      <c r="Q29" s="168"/>
      <c r="R29" s="168"/>
      <c r="S29" s="168"/>
      <c r="T29" s="168"/>
      <c r="U29" s="168"/>
      <c r="V29" s="168"/>
      <c r="W29" s="169"/>
      <c r="X29" s="256" t="str">
        <f>IF(G28="áno","R402","")</f>
        <v/>
      </c>
      <c r="Y29" s="257"/>
      <c r="AA29" s="55"/>
      <c r="AC29" s="58"/>
    </row>
    <row r="30" spans="1:39" ht="14.45" customHeight="1" x14ac:dyDescent="0.25">
      <c r="A30" s="122">
        <v>3</v>
      </c>
      <c r="B30" s="123" t="str">
        <f>IF(OR($E$18="áno"),"Zkomplexné vytvorenie novej základnej webstránky ","NEVYPĹŇA SA")</f>
        <v>NEVYPĹŇA SA</v>
      </c>
      <c r="C30" s="123"/>
      <c r="D30" s="123"/>
      <c r="E30" s="123"/>
      <c r="F30" s="123"/>
      <c r="G30" s="193" t="s">
        <v>75</v>
      </c>
      <c r="H30" s="194"/>
      <c r="I30" s="195"/>
      <c r="J30" s="125" t="s">
        <v>254</v>
      </c>
      <c r="K30" s="125"/>
      <c r="L30" s="125"/>
      <c r="M30" s="125"/>
      <c r="N30" s="125"/>
      <c r="O30" s="125"/>
      <c r="P30" s="125"/>
      <c r="Q30" s="125"/>
      <c r="R30" s="125"/>
      <c r="S30" s="125"/>
      <c r="T30" s="125"/>
      <c r="U30" s="125"/>
      <c r="V30" s="125"/>
      <c r="W30" s="125"/>
      <c r="X30" s="125"/>
      <c r="Y30" s="125"/>
      <c r="AA30" s="55"/>
      <c r="AB30" s="73" t="s">
        <v>351</v>
      </c>
      <c r="AC30" s="58"/>
      <c r="AE30" s="42" t="s">
        <v>318</v>
      </c>
      <c r="AM30" s="42" t="s">
        <v>352</v>
      </c>
    </row>
    <row r="31" spans="1:39" ht="47.45" customHeight="1" x14ac:dyDescent="0.25">
      <c r="A31" s="122"/>
      <c r="B31" s="123"/>
      <c r="C31" s="123"/>
      <c r="D31" s="123"/>
      <c r="E31" s="123"/>
      <c r="F31" s="123"/>
      <c r="G31" s="199"/>
      <c r="H31" s="200"/>
      <c r="I31" s="201"/>
      <c r="J31" s="167" t="s">
        <v>101</v>
      </c>
      <c r="K31" s="168"/>
      <c r="L31" s="168"/>
      <c r="M31" s="168"/>
      <c r="N31" s="168"/>
      <c r="O31" s="168"/>
      <c r="P31" s="168"/>
      <c r="Q31" s="168"/>
      <c r="R31" s="168"/>
      <c r="S31" s="168"/>
      <c r="T31" s="168"/>
      <c r="U31" s="168"/>
      <c r="V31" s="168"/>
      <c r="W31" s="169"/>
      <c r="X31" s="256" t="str">
        <f>IF(G30="áno","R204,R402","")</f>
        <v/>
      </c>
      <c r="Y31" s="257"/>
      <c r="AA31" s="55"/>
      <c r="AC31" s="58"/>
    </row>
    <row r="32" spans="1:39" ht="14.45" customHeight="1" x14ac:dyDescent="0.25">
      <c r="A32" s="313" t="s">
        <v>103</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AA32" s="55"/>
      <c r="AC32" s="58"/>
    </row>
    <row r="33" spans="1:39" ht="14.45" customHeight="1" x14ac:dyDescent="0.25">
      <c r="A33" s="122">
        <v>4</v>
      </c>
      <c r="B33" s="123" t="str">
        <f>IF($G$30&lt;&gt;"Áno","NEVYPĹŇA SA","počet podstránok (okrem Hlavnej stránky (HOME PAGE) ")</f>
        <v>NEVYPĹŇA SA</v>
      </c>
      <c r="C33" s="123"/>
      <c r="D33" s="123"/>
      <c r="E33" s="123"/>
      <c r="F33" s="123"/>
      <c r="G33" s="324" t="s">
        <v>75</v>
      </c>
      <c r="H33" s="324"/>
      <c r="I33" s="324"/>
      <c r="J33" s="125" t="s">
        <v>254</v>
      </c>
      <c r="K33" s="125"/>
      <c r="L33" s="125"/>
      <c r="M33" s="125"/>
      <c r="N33" s="125"/>
      <c r="O33" s="125"/>
      <c r="P33" s="125"/>
      <c r="Q33" s="125"/>
      <c r="R33" s="125"/>
      <c r="S33" s="125"/>
      <c r="T33" s="125"/>
      <c r="U33" s="125"/>
      <c r="V33" s="125"/>
      <c r="W33" s="125"/>
      <c r="X33" s="125"/>
      <c r="Y33" s="125"/>
      <c r="AA33" s="55"/>
      <c r="AC33" s="58"/>
    </row>
    <row r="34" spans="1:39" ht="59.45" customHeight="1" x14ac:dyDescent="0.25">
      <c r="A34" s="122"/>
      <c r="B34" s="123"/>
      <c r="C34" s="123"/>
      <c r="D34" s="123"/>
      <c r="E34" s="123"/>
      <c r="F34" s="123"/>
      <c r="G34" s="324"/>
      <c r="H34" s="324"/>
      <c r="I34" s="324"/>
      <c r="J34" s="167" t="s">
        <v>106</v>
      </c>
      <c r="K34" s="168"/>
      <c r="L34" s="168"/>
      <c r="M34" s="168"/>
      <c r="N34" s="168"/>
      <c r="O34" s="168"/>
      <c r="P34" s="168"/>
      <c r="Q34" s="168"/>
      <c r="R34" s="168"/>
      <c r="S34" s="168"/>
      <c r="T34" s="168"/>
      <c r="U34" s="168"/>
      <c r="V34" s="168"/>
      <c r="W34" s="169"/>
      <c r="X34" s="256" t="str">
        <f>IF(OR(G33=1,G33=2,G33=3,G33=4,G33=5,G33=6,G33=7,G33=8,G33=9,G33=10,G33="iné (do šedého polička zadajte počet)"),"R204,R402","")</f>
        <v/>
      </c>
      <c r="Y34" s="257"/>
      <c r="AA34" s="55"/>
      <c r="AC34" s="152"/>
      <c r="AD34" s="151"/>
      <c r="AE34" s="151"/>
      <c r="AF34" s="151"/>
      <c r="AG34" s="151"/>
      <c r="AH34" s="151"/>
    </row>
    <row r="35" spans="1:39" ht="14.45" customHeight="1" x14ac:dyDescent="0.25">
      <c r="A35" s="122"/>
      <c r="B35" s="123"/>
      <c r="C35" s="123"/>
      <c r="D35" s="123"/>
      <c r="E35" s="123"/>
      <c r="F35" s="123"/>
      <c r="G35" s="124"/>
      <c r="H35" s="124"/>
      <c r="I35" s="124"/>
      <c r="J35" s="150"/>
      <c r="K35" s="150"/>
      <c r="L35" s="150"/>
      <c r="M35" s="150"/>
      <c r="N35" s="150"/>
      <c r="O35" s="150"/>
      <c r="P35" s="150"/>
      <c r="Q35" s="150"/>
      <c r="R35" s="150"/>
      <c r="S35" s="150"/>
      <c r="T35" s="150"/>
      <c r="U35" s="150"/>
      <c r="V35" s="150"/>
      <c r="W35" s="150"/>
      <c r="X35" s="150"/>
      <c r="Y35" s="150"/>
      <c r="AA35" s="55"/>
      <c r="AC35" s="152"/>
      <c r="AD35" s="151"/>
      <c r="AE35" s="151"/>
      <c r="AF35" s="151"/>
      <c r="AG35" s="151"/>
      <c r="AH35" s="151"/>
    </row>
    <row r="36" spans="1:39" ht="14.45" customHeight="1" x14ac:dyDescent="0.25">
      <c r="A36" s="172" t="str">
        <f>IF(AND(G33="iné (do šedého polička zadajte počet)",G35=""),"zadajte do  šedého polička počet podstránok","")</f>
        <v/>
      </c>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AA36" s="55"/>
      <c r="AC36" s="152"/>
      <c r="AD36" s="151"/>
      <c r="AE36" s="151"/>
      <c r="AF36" s="151"/>
      <c r="AG36" s="151"/>
      <c r="AH36" s="151"/>
    </row>
    <row r="37" spans="1:39" ht="14.45" customHeight="1" x14ac:dyDescent="0.25">
      <c r="A37" s="122">
        <v>5</v>
      </c>
      <c r="B37" s="123" t="str">
        <f>IF($G$30&lt;&gt;"Áno",Z1,"max. počet rozvetvení ")</f>
        <v>NEVYPĹŇA SA</v>
      </c>
      <c r="C37" s="123"/>
      <c r="D37" s="123"/>
      <c r="E37" s="123"/>
      <c r="F37" s="123"/>
      <c r="G37" s="324" t="s">
        <v>75</v>
      </c>
      <c r="H37" s="324"/>
      <c r="I37" s="324"/>
      <c r="J37" s="125" t="s">
        <v>254</v>
      </c>
      <c r="K37" s="125"/>
      <c r="L37" s="125"/>
      <c r="M37" s="125"/>
      <c r="N37" s="125"/>
      <c r="O37" s="125"/>
      <c r="P37" s="125"/>
      <c r="Q37" s="125"/>
      <c r="R37" s="125"/>
      <c r="S37" s="125"/>
      <c r="T37" s="125"/>
      <c r="U37" s="125"/>
      <c r="V37" s="125"/>
      <c r="W37" s="125"/>
      <c r="X37" s="125"/>
      <c r="Y37" s="125"/>
      <c r="AA37" s="55"/>
      <c r="AC37" s="152"/>
      <c r="AD37" s="151"/>
      <c r="AE37" s="151"/>
      <c r="AF37" s="151"/>
      <c r="AG37" s="151"/>
      <c r="AH37" s="151"/>
    </row>
    <row r="38" spans="1:39" ht="71.45" customHeight="1" x14ac:dyDescent="0.25">
      <c r="A38" s="122"/>
      <c r="B38" s="123"/>
      <c r="C38" s="123"/>
      <c r="D38" s="123"/>
      <c r="E38" s="123"/>
      <c r="F38" s="123"/>
      <c r="G38" s="324"/>
      <c r="H38" s="324"/>
      <c r="I38" s="324"/>
      <c r="J38" s="167" t="s">
        <v>109</v>
      </c>
      <c r="K38" s="168"/>
      <c r="L38" s="168"/>
      <c r="M38" s="168"/>
      <c r="N38" s="168"/>
      <c r="O38" s="168"/>
      <c r="P38" s="168"/>
      <c r="Q38" s="168"/>
      <c r="R38" s="168"/>
      <c r="S38" s="168"/>
      <c r="T38" s="168"/>
      <c r="U38" s="168"/>
      <c r="V38" s="168"/>
      <c r="W38" s="169"/>
      <c r="X38" s="256" t="str">
        <f>IF(OR(G37=1,G37=2,G37=3,G37=4,G37=5,G37=6,G37=7,G37=8,G37=9,G37=10,G37="iné (do šedého polička zadajte počet)"),"R204,R402","")</f>
        <v/>
      </c>
      <c r="Y38" s="257"/>
      <c r="AA38" s="55"/>
      <c r="AC38" s="152"/>
      <c r="AD38" s="151"/>
      <c r="AE38" s="151"/>
      <c r="AF38" s="151"/>
      <c r="AG38" s="151"/>
      <c r="AH38" s="151"/>
    </row>
    <row r="39" spans="1:39" ht="14.45" customHeight="1" x14ac:dyDescent="0.25">
      <c r="A39" s="122"/>
      <c r="B39" s="123"/>
      <c r="C39" s="123"/>
      <c r="D39" s="123"/>
      <c r="E39" s="123"/>
      <c r="F39" s="123"/>
      <c r="G39" s="124"/>
      <c r="H39" s="124"/>
      <c r="I39" s="124"/>
      <c r="J39" s="150"/>
      <c r="K39" s="150"/>
      <c r="L39" s="150"/>
      <c r="M39" s="150"/>
      <c r="N39" s="150"/>
      <c r="O39" s="150"/>
      <c r="P39" s="150"/>
      <c r="Q39" s="150"/>
      <c r="R39" s="150"/>
      <c r="S39" s="150"/>
      <c r="T39" s="150"/>
      <c r="U39" s="150"/>
      <c r="V39" s="150"/>
      <c r="W39" s="150"/>
      <c r="X39" s="150"/>
      <c r="Y39" s="150"/>
      <c r="AA39" s="55"/>
      <c r="AC39" s="152"/>
      <c r="AD39" s="151"/>
      <c r="AE39" s="151"/>
      <c r="AF39" s="151"/>
      <c r="AG39" s="151"/>
      <c r="AH39" s="151"/>
    </row>
    <row r="40" spans="1:39" ht="14.45" customHeight="1" x14ac:dyDescent="0.25">
      <c r="A40" s="332" t="str">
        <f>IF(AND(G37="iné (do šedého polička zadajte počet)",G39=""),"zadajte do  šedého polička max. počet rozvetvení ","")</f>
        <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8"/>
      <c r="AA40" s="55"/>
      <c r="AC40" s="152"/>
      <c r="AD40" s="151"/>
      <c r="AE40" s="151"/>
      <c r="AF40" s="151"/>
      <c r="AG40" s="151"/>
      <c r="AH40" s="151"/>
    </row>
    <row r="41" spans="1:39" ht="14.45" customHeight="1" x14ac:dyDescent="0.25">
      <c r="A41" s="122">
        <v>6</v>
      </c>
      <c r="B41" s="123" t="str">
        <f>IF($G$30&lt;&gt;"Áno","NEVYPĹŇA SA","max. počet vrstiev")</f>
        <v>NEVYPĹŇA SA</v>
      </c>
      <c r="C41" s="123"/>
      <c r="D41" s="123"/>
      <c r="E41" s="123"/>
      <c r="F41" s="123"/>
      <c r="G41" s="324" t="s">
        <v>75</v>
      </c>
      <c r="H41" s="324"/>
      <c r="I41" s="324"/>
      <c r="J41" s="125" t="s">
        <v>254</v>
      </c>
      <c r="K41" s="125"/>
      <c r="L41" s="125"/>
      <c r="M41" s="125"/>
      <c r="N41" s="125"/>
      <c r="O41" s="125"/>
      <c r="P41" s="125"/>
      <c r="Q41" s="125"/>
      <c r="R41" s="125"/>
      <c r="S41" s="125"/>
      <c r="T41" s="125"/>
      <c r="U41" s="125"/>
      <c r="V41" s="125"/>
      <c r="W41" s="125"/>
      <c r="X41" s="125"/>
      <c r="Y41" s="125"/>
      <c r="AA41" s="55"/>
      <c r="AC41" s="152"/>
      <c r="AD41" s="151"/>
      <c r="AE41" s="151"/>
      <c r="AF41" s="151"/>
      <c r="AG41" s="151"/>
      <c r="AH41" s="151"/>
    </row>
    <row r="42" spans="1:39" ht="60.6" customHeight="1" x14ac:dyDescent="0.25">
      <c r="A42" s="122"/>
      <c r="B42" s="123"/>
      <c r="C42" s="123"/>
      <c r="D42" s="123"/>
      <c r="E42" s="123"/>
      <c r="F42" s="123"/>
      <c r="G42" s="324"/>
      <c r="H42" s="324"/>
      <c r="I42" s="324"/>
      <c r="J42" s="167" t="s">
        <v>111</v>
      </c>
      <c r="K42" s="168"/>
      <c r="L42" s="168"/>
      <c r="M42" s="168"/>
      <c r="N42" s="168"/>
      <c r="O42" s="168"/>
      <c r="P42" s="168"/>
      <c r="Q42" s="168"/>
      <c r="R42" s="168"/>
      <c r="S42" s="168"/>
      <c r="T42" s="168"/>
      <c r="U42" s="168"/>
      <c r="V42" s="168"/>
      <c r="W42" s="169"/>
      <c r="X42" s="256" t="str">
        <f>IF(OR(G41=1,G41=2,G41=3,G41=4,G41=5,G41=6,G41=7,G41=8,G41=9,G41=10,G41="iné (do šedého polička zadajte počet)"),"R204,R402","")</f>
        <v/>
      </c>
      <c r="Y42" s="257"/>
      <c r="AA42" s="55"/>
      <c r="AC42" s="152"/>
      <c r="AD42" s="151"/>
      <c r="AE42" s="151"/>
      <c r="AF42" s="151"/>
      <c r="AG42" s="151"/>
      <c r="AH42" s="151"/>
    </row>
    <row r="43" spans="1:39" ht="14.45" customHeight="1" x14ac:dyDescent="0.25">
      <c r="A43" s="122"/>
      <c r="B43" s="123"/>
      <c r="C43" s="123"/>
      <c r="D43" s="123"/>
      <c r="E43" s="123"/>
      <c r="F43" s="123"/>
      <c r="G43" s="124"/>
      <c r="H43" s="124"/>
      <c r="I43" s="124"/>
      <c r="J43" s="150"/>
      <c r="K43" s="150"/>
      <c r="L43" s="150"/>
      <c r="M43" s="150"/>
      <c r="N43" s="150"/>
      <c r="O43" s="150"/>
      <c r="P43" s="150"/>
      <c r="Q43" s="150"/>
      <c r="R43" s="150"/>
      <c r="S43" s="150"/>
      <c r="T43" s="150"/>
      <c r="U43" s="150"/>
      <c r="V43" s="150"/>
      <c r="W43" s="150"/>
      <c r="X43" s="150"/>
      <c r="Y43" s="150"/>
      <c r="AA43" s="55"/>
      <c r="AC43" s="152"/>
      <c r="AD43" s="151"/>
      <c r="AE43" s="151"/>
      <c r="AF43" s="151"/>
      <c r="AG43" s="151"/>
      <c r="AH43" s="151"/>
    </row>
    <row r="44" spans="1:39" ht="14.45" customHeight="1" x14ac:dyDescent="0.25">
      <c r="A44" s="172" t="str">
        <f>IF(AND(G41="iné (do šedého polička zadajte počet)",G43=""),"zadajte do  šedého polička max. počet vrstiev","")</f>
        <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AA44" s="55"/>
      <c r="AC44" s="152"/>
      <c r="AD44" s="151"/>
      <c r="AE44" s="151"/>
      <c r="AF44" s="151"/>
      <c r="AG44" s="151"/>
      <c r="AH44" s="151"/>
    </row>
    <row r="45" spans="1:39" customFormat="1" ht="14.45" customHeight="1" x14ac:dyDescent="0.25">
      <c r="A45" s="122">
        <v>7</v>
      </c>
      <c r="B45" s="123" t="str">
        <f>IF($G$30&lt;&gt;"Áno","NEVYPĹŇA SA","Typy obsahov, ktoré budú na stránke umiestňované ")</f>
        <v>NEVYPĹŇA SA</v>
      </c>
      <c r="C45" s="123"/>
      <c r="D45" s="123"/>
      <c r="E45" s="123"/>
      <c r="F45" s="123"/>
      <c r="G45" s="154" t="s">
        <v>254</v>
      </c>
      <c r="H45" s="155"/>
      <c r="I45" s="155"/>
      <c r="J45" s="155"/>
      <c r="K45" s="155"/>
      <c r="L45" s="155"/>
      <c r="M45" s="155"/>
      <c r="N45" s="155"/>
      <c r="O45" s="155"/>
      <c r="P45" s="155"/>
      <c r="Q45" s="155"/>
      <c r="R45" s="155"/>
      <c r="S45" s="155"/>
      <c r="T45" s="155"/>
      <c r="U45" s="155"/>
      <c r="V45" s="155"/>
      <c r="W45" s="155"/>
      <c r="X45" s="155"/>
      <c r="Y45" s="156"/>
      <c r="AA45" s="64"/>
      <c r="AB45" s="61"/>
      <c r="AC45" s="152"/>
      <c r="AD45" s="151"/>
      <c r="AE45" s="151"/>
      <c r="AF45" s="151"/>
      <c r="AG45" s="151"/>
      <c r="AH45" s="151"/>
      <c r="AI45" s="25"/>
      <c r="AM45" s="50"/>
    </row>
    <row r="46" spans="1:39" customFormat="1" ht="14.45" customHeight="1" x14ac:dyDescent="0.25">
      <c r="A46" s="122"/>
      <c r="B46" s="123"/>
      <c r="C46" s="123"/>
      <c r="D46" s="123"/>
      <c r="E46" s="123"/>
      <c r="F46" s="123"/>
      <c r="G46" s="157" t="s">
        <v>114</v>
      </c>
      <c r="H46" s="158"/>
      <c r="I46" s="158"/>
      <c r="J46" s="158"/>
      <c r="K46" s="158"/>
      <c r="L46" s="158"/>
      <c r="M46" s="158"/>
      <c r="N46" s="158"/>
      <c r="O46" s="158"/>
      <c r="P46" s="158"/>
      <c r="Q46" s="158"/>
      <c r="R46" s="158"/>
      <c r="S46" s="158"/>
      <c r="T46" s="158"/>
      <c r="U46" s="158"/>
      <c r="V46" s="158"/>
      <c r="W46" s="159"/>
      <c r="X46" s="163"/>
      <c r="Y46" s="164"/>
      <c r="AA46" s="64"/>
      <c r="AB46" s="61"/>
      <c r="AC46" s="152"/>
      <c r="AD46" s="151"/>
      <c r="AE46" s="151"/>
      <c r="AF46" s="151"/>
      <c r="AG46" s="151"/>
      <c r="AH46" s="151"/>
      <c r="AI46" s="25"/>
      <c r="AM46" s="50"/>
    </row>
    <row r="47" spans="1:39" customFormat="1" ht="28.9" customHeight="1" x14ac:dyDescent="0.25">
      <c r="A47" s="122"/>
      <c r="B47" s="123"/>
      <c r="C47" s="123"/>
      <c r="D47" s="123"/>
      <c r="E47" s="123"/>
      <c r="F47" s="123"/>
      <c r="G47" s="160"/>
      <c r="H47" s="161"/>
      <c r="I47" s="161"/>
      <c r="J47" s="161"/>
      <c r="K47" s="161"/>
      <c r="L47" s="161"/>
      <c r="M47" s="161"/>
      <c r="N47" s="161"/>
      <c r="O47" s="161"/>
      <c r="P47" s="161"/>
      <c r="Q47" s="161"/>
      <c r="R47" s="161"/>
      <c r="S47" s="161"/>
      <c r="T47" s="161"/>
      <c r="U47" s="161"/>
      <c r="V47" s="161"/>
      <c r="W47" s="162"/>
      <c r="X47" s="165"/>
      <c r="Y47" s="166"/>
      <c r="AA47" s="64"/>
      <c r="AB47" s="61"/>
      <c r="AC47" s="152"/>
      <c r="AD47" s="151"/>
      <c r="AE47" s="151"/>
      <c r="AF47" s="151"/>
      <c r="AG47" s="151"/>
      <c r="AH47" s="151"/>
      <c r="AI47" s="25"/>
      <c r="AM47" s="50"/>
    </row>
    <row r="48" spans="1:39" customFormat="1" ht="28.9" customHeight="1" x14ac:dyDescent="0.25">
      <c r="A48" s="329" t="s">
        <v>316</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1"/>
      <c r="AA48" s="64"/>
      <c r="AB48" s="61"/>
      <c r="AC48" s="152"/>
      <c r="AD48" s="151"/>
      <c r="AE48" s="151"/>
      <c r="AF48" s="151"/>
      <c r="AG48" s="151"/>
      <c r="AH48" s="151"/>
      <c r="AI48" s="25"/>
      <c r="AM48" s="50"/>
    </row>
    <row r="49" spans="1:34" ht="14.45" customHeight="1" x14ac:dyDescent="0.25">
      <c r="A49" s="78"/>
      <c r="B49" s="338" t="s">
        <v>75</v>
      </c>
      <c r="C49" s="339"/>
      <c r="D49" s="294"/>
      <c r="E49" s="326" t="s">
        <v>264</v>
      </c>
      <c r="F49" s="327"/>
      <c r="G49" s="327"/>
      <c r="H49" s="327"/>
      <c r="I49" s="327"/>
      <c r="J49" s="327"/>
      <c r="K49" s="327"/>
      <c r="L49" s="328"/>
      <c r="M49" s="44"/>
      <c r="N49" s="338" t="s">
        <v>75</v>
      </c>
      <c r="O49" s="339"/>
      <c r="P49" s="294"/>
      <c r="Q49" s="326" t="s">
        <v>259</v>
      </c>
      <c r="R49" s="327"/>
      <c r="S49" s="327"/>
      <c r="T49" s="327"/>
      <c r="U49" s="327"/>
      <c r="V49" s="327"/>
      <c r="W49" s="327"/>
      <c r="X49" s="328"/>
      <c r="Y49" s="79"/>
      <c r="AA49" s="55"/>
      <c r="AC49" s="152"/>
      <c r="AD49" s="153"/>
      <c r="AE49" s="153"/>
      <c r="AF49" s="153"/>
      <c r="AG49" s="153"/>
      <c r="AH49" s="153"/>
    </row>
    <row r="50" spans="1:34" ht="14.45" customHeight="1" x14ac:dyDescent="0.25">
      <c r="A50" s="78"/>
      <c r="B50" s="338" t="s">
        <v>75</v>
      </c>
      <c r="C50" s="339"/>
      <c r="D50" s="294"/>
      <c r="E50" s="326" t="s">
        <v>257</v>
      </c>
      <c r="F50" s="327"/>
      <c r="G50" s="327"/>
      <c r="H50" s="327"/>
      <c r="I50" s="327"/>
      <c r="J50" s="327"/>
      <c r="K50" s="327"/>
      <c r="L50" s="328"/>
      <c r="M50" s="44"/>
      <c r="N50" s="338" t="s">
        <v>75</v>
      </c>
      <c r="O50" s="339"/>
      <c r="P50" s="294"/>
      <c r="Q50" s="326" t="s">
        <v>261</v>
      </c>
      <c r="R50" s="327"/>
      <c r="S50" s="327"/>
      <c r="T50" s="327"/>
      <c r="U50" s="327"/>
      <c r="V50" s="327"/>
      <c r="W50" s="327"/>
      <c r="X50" s="328"/>
      <c r="Y50" s="79"/>
      <c r="AA50" s="55"/>
      <c r="AC50" s="152"/>
      <c r="AD50" s="153"/>
      <c r="AE50" s="153"/>
      <c r="AF50" s="153"/>
      <c r="AG50" s="153"/>
      <c r="AH50" s="153"/>
    </row>
    <row r="51" spans="1:34" ht="30.75" customHeight="1" x14ac:dyDescent="0.25">
      <c r="A51" s="78"/>
      <c r="B51" s="338" t="s">
        <v>75</v>
      </c>
      <c r="C51" s="339"/>
      <c r="D51" s="294"/>
      <c r="E51" s="326" t="s">
        <v>258</v>
      </c>
      <c r="F51" s="327"/>
      <c r="G51" s="327"/>
      <c r="H51" s="327"/>
      <c r="I51" s="327"/>
      <c r="J51" s="327"/>
      <c r="K51" s="327"/>
      <c r="L51" s="328"/>
      <c r="M51" s="44"/>
      <c r="N51" s="338" t="s">
        <v>75</v>
      </c>
      <c r="O51" s="339"/>
      <c r="P51" s="294"/>
      <c r="Q51" s="326" t="s">
        <v>262</v>
      </c>
      <c r="R51" s="327"/>
      <c r="S51" s="327"/>
      <c r="T51" s="327"/>
      <c r="U51" s="327"/>
      <c r="V51" s="327"/>
      <c r="W51" s="327"/>
      <c r="X51" s="328"/>
      <c r="Y51" s="79"/>
      <c r="AA51" s="55"/>
      <c r="AC51" s="152"/>
      <c r="AD51" s="153"/>
      <c r="AE51" s="153"/>
      <c r="AF51" s="153"/>
      <c r="AG51" s="153"/>
      <c r="AH51" s="153"/>
    </row>
    <row r="52" spans="1:34" ht="31.5" customHeight="1" x14ac:dyDescent="0.25">
      <c r="A52" s="80"/>
      <c r="B52" s="338" t="s">
        <v>75</v>
      </c>
      <c r="C52" s="339"/>
      <c r="D52" s="294"/>
      <c r="E52" s="326" t="s">
        <v>260</v>
      </c>
      <c r="F52" s="327"/>
      <c r="G52" s="327"/>
      <c r="H52" s="327"/>
      <c r="I52" s="327"/>
      <c r="J52" s="327"/>
      <c r="K52" s="327"/>
      <c r="L52" s="328"/>
      <c r="M52" s="44"/>
      <c r="N52" s="338" t="s">
        <v>75</v>
      </c>
      <c r="O52" s="339"/>
      <c r="P52" s="294"/>
      <c r="Q52" s="326" t="s">
        <v>263</v>
      </c>
      <c r="R52" s="327"/>
      <c r="S52" s="327"/>
      <c r="T52" s="327"/>
      <c r="U52" s="327"/>
      <c r="V52" s="327"/>
      <c r="W52" s="327"/>
      <c r="X52" s="328"/>
      <c r="Y52" s="81"/>
      <c r="AA52" s="55"/>
      <c r="AC52" s="58"/>
    </row>
    <row r="53" spans="1:34" ht="14.45" customHeight="1" x14ac:dyDescent="0.25">
      <c r="A53" s="122">
        <v>8</v>
      </c>
      <c r="B53" s="123" t="str">
        <f>IF($G$30&lt;&gt;"Áno","NEVYPĹŇA SA","Publikovanie aktualít /správ / spravodajských informácií ")</f>
        <v>NEVYPĹŇA SA</v>
      </c>
      <c r="C53" s="123"/>
      <c r="D53" s="123"/>
      <c r="E53" s="123"/>
      <c r="F53" s="123"/>
      <c r="G53" s="154" t="s">
        <v>254</v>
      </c>
      <c r="H53" s="155"/>
      <c r="I53" s="155"/>
      <c r="J53" s="155"/>
      <c r="K53" s="155"/>
      <c r="L53" s="155"/>
      <c r="M53" s="155"/>
      <c r="N53" s="155"/>
      <c r="O53" s="155"/>
      <c r="P53" s="155"/>
      <c r="Q53" s="155"/>
      <c r="R53" s="155"/>
      <c r="S53" s="155"/>
      <c r="T53" s="155"/>
      <c r="U53" s="155"/>
      <c r="V53" s="155"/>
      <c r="W53" s="155"/>
      <c r="X53" s="155"/>
      <c r="Y53" s="156"/>
      <c r="AA53" s="55"/>
      <c r="AC53" s="58"/>
    </row>
    <row r="54" spans="1:34" ht="14.45" customHeight="1" x14ac:dyDescent="0.25">
      <c r="A54" s="122"/>
      <c r="B54" s="123"/>
      <c r="C54" s="123"/>
      <c r="D54" s="123"/>
      <c r="E54" s="123"/>
      <c r="F54" s="123"/>
      <c r="G54" s="149" t="s">
        <v>117</v>
      </c>
      <c r="H54" s="149"/>
      <c r="I54" s="149"/>
      <c r="J54" s="149"/>
      <c r="K54" s="149"/>
      <c r="L54" s="149"/>
      <c r="M54" s="149"/>
      <c r="N54" s="149"/>
      <c r="O54" s="149"/>
      <c r="P54" s="149"/>
      <c r="Q54" s="149"/>
      <c r="R54" s="149"/>
      <c r="S54" s="149"/>
      <c r="T54" s="149"/>
      <c r="U54" s="149"/>
      <c r="V54" s="149"/>
      <c r="W54" s="149"/>
      <c r="X54" s="149"/>
      <c r="Y54" s="149"/>
      <c r="AA54" s="55"/>
      <c r="AC54" s="58"/>
    </row>
    <row r="55" spans="1:34" ht="52.15" customHeight="1" x14ac:dyDescent="0.25">
      <c r="A55" s="122"/>
      <c r="B55" s="123"/>
      <c r="C55" s="123"/>
      <c r="D55" s="123"/>
      <c r="E55" s="123"/>
      <c r="F55" s="123"/>
      <c r="G55" s="149"/>
      <c r="H55" s="149"/>
      <c r="I55" s="149"/>
      <c r="J55" s="149"/>
      <c r="K55" s="149"/>
      <c r="L55" s="149"/>
      <c r="M55" s="149"/>
      <c r="N55" s="149"/>
      <c r="O55" s="149"/>
      <c r="P55" s="149"/>
      <c r="Q55" s="149"/>
      <c r="R55" s="149"/>
      <c r="S55" s="149"/>
      <c r="T55" s="149"/>
      <c r="U55" s="149"/>
      <c r="V55" s="149"/>
      <c r="W55" s="149"/>
      <c r="X55" s="149"/>
      <c r="Y55" s="149"/>
      <c r="AA55" s="55"/>
      <c r="AC55" s="58"/>
    </row>
    <row r="56" spans="1:34" ht="14.45" customHeight="1" x14ac:dyDescent="0.25">
      <c r="A56" s="329" t="s">
        <v>316</v>
      </c>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1"/>
      <c r="AA56" s="55"/>
    </row>
    <row r="57" spans="1:34" ht="58.15" customHeight="1" x14ac:dyDescent="0.25">
      <c r="A57" s="78"/>
      <c r="B57" s="124" t="s">
        <v>75</v>
      </c>
      <c r="C57" s="124"/>
      <c r="D57" s="124"/>
      <c r="E57" s="337" t="s">
        <v>265</v>
      </c>
      <c r="F57" s="337"/>
      <c r="G57" s="337"/>
      <c r="H57" s="337"/>
      <c r="I57" s="337"/>
      <c r="J57" s="337"/>
      <c r="K57" s="337"/>
      <c r="L57" s="337"/>
      <c r="M57" s="44"/>
      <c r="N57" s="44"/>
      <c r="O57" s="44"/>
      <c r="P57" s="44"/>
      <c r="Q57" s="44"/>
      <c r="R57" s="44"/>
      <c r="S57" s="44"/>
      <c r="T57" s="44"/>
      <c r="U57" s="44"/>
      <c r="V57" s="44"/>
      <c r="W57" s="44"/>
      <c r="X57" s="44"/>
      <c r="Y57" s="79"/>
      <c r="AA57" s="42" t="s">
        <v>358</v>
      </c>
      <c r="AC57" s="58"/>
    </row>
    <row r="58" spans="1:34" ht="55.15" customHeight="1" x14ac:dyDescent="0.25">
      <c r="A58" s="78"/>
      <c r="B58" s="124" t="s">
        <v>75</v>
      </c>
      <c r="C58" s="124"/>
      <c r="D58" s="124"/>
      <c r="E58" s="337" t="s">
        <v>372</v>
      </c>
      <c r="F58" s="337"/>
      <c r="G58" s="337"/>
      <c r="H58" s="337"/>
      <c r="I58" s="337"/>
      <c r="J58" s="337"/>
      <c r="K58" s="337"/>
      <c r="L58" s="337"/>
      <c r="M58" s="44"/>
      <c r="N58" s="124" t="s">
        <v>75</v>
      </c>
      <c r="O58" s="124"/>
      <c r="P58" s="124"/>
      <c r="Q58" s="337" t="s">
        <v>267</v>
      </c>
      <c r="R58" s="337"/>
      <c r="S58" s="337"/>
      <c r="T58" s="337"/>
      <c r="U58" s="337"/>
      <c r="V58" s="337"/>
      <c r="W58" s="337"/>
      <c r="X58" s="337"/>
      <c r="Y58" s="79"/>
      <c r="AA58" s="55"/>
      <c r="AC58" s="58"/>
    </row>
    <row r="59" spans="1:34" ht="52.15" customHeight="1" x14ac:dyDescent="0.25">
      <c r="A59" s="78"/>
      <c r="B59" s="124" t="s">
        <v>75</v>
      </c>
      <c r="C59" s="124"/>
      <c r="D59" s="124"/>
      <c r="E59" s="337" t="s">
        <v>373</v>
      </c>
      <c r="F59" s="337"/>
      <c r="G59" s="337"/>
      <c r="H59" s="337"/>
      <c r="I59" s="337"/>
      <c r="J59" s="337"/>
      <c r="K59" s="337"/>
      <c r="L59" s="337"/>
      <c r="M59" s="44"/>
      <c r="N59" s="124" t="s">
        <v>75</v>
      </c>
      <c r="O59" s="124"/>
      <c r="P59" s="124"/>
      <c r="Q59" s="337" t="s">
        <v>268</v>
      </c>
      <c r="R59" s="337"/>
      <c r="S59" s="337"/>
      <c r="T59" s="337"/>
      <c r="U59" s="337"/>
      <c r="V59" s="337"/>
      <c r="W59" s="337"/>
      <c r="X59" s="337"/>
      <c r="Y59" s="79"/>
      <c r="AA59" s="55"/>
      <c r="AC59" s="58"/>
    </row>
    <row r="60" spans="1:34" ht="58.15" customHeight="1" x14ac:dyDescent="0.25">
      <c r="A60" s="80"/>
      <c r="B60" s="124" t="s">
        <v>75</v>
      </c>
      <c r="C60" s="124"/>
      <c r="D60" s="124"/>
      <c r="E60" s="337" t="s">
        <v>266</v>
      </c>
      <c r="F60" s="337"/>
      <c r="G60" s="337"/>
      <c r="H60" s="337"/>
      <c r="I60" s="337"/>
      <c r="J60" s="337"/>
      <c r="K60" s="337"/>
      <c r="L60" s="337"/>
      <c r="M60" s="44"/>
      <c r="N60" s="124" t="s">
        <v>75</v>
      </c>
      <c r="O60" s="124"/>
      <c r="P60" s="124"/>
      <c r="Q60" s="337" t="s">
        <v>269</v>
      </c>
      <c r="R60" s="337"/>
      <c r="S60" s="337"/>
      <c r="T60" s="337"/>
      <c r="U60" s="337"/>
      <c r="V60" s="337"/>
      <c r="W60" s="337"/>
      <c r="X60" s="337"/>
      <c r="Y60" s="81"/>
      <c r="AA60" s="55"/>
      <c r="AC60" s="58"/>
      <c r="AH60" s="58" t="s">
        <v>359</v>
      </c>
    </row>
    <row r="61" spans="1:34" ht="61.15" customHeight="1" x14ac:dyDescent="0.25">
      <c r="A61" s="104"/>
      <c r="B61" s="124" t="s">
        <v>75</v>
      </c>
      <c r="C61" s="124"/>
      <c r="D61" s="124"/>
      <c r="E61" s="337" t="s">
        <v>377</v>
      </c>
      <c r="F61" s="337"/>
      <c r="G61" s="337"/>
      <c r="H61" s="337"/>
      <c r="I61" s="337"/>
      <c r="J61" s="337"/>
      <c r="K61" s="337"/>
      <c r="L61" s="337"/>
      <c r="M61" s="45"/>
      <c r="N61" s="124" t="s">
        <v>75</v>
      </c>
      <c r="O61" s="124"/>
      <c r="P61" s="124"/>
      <c r="Q61" s="337" t="s">
        <v>270</v>
      </c>
      <c r="R61" s="337"/>
      <c r="S61" s="337"/>
      <c r="T61" s="337"/>
      <c r="U61" s="337"/>
      <c r="V61" s="337"/>
      <c r="W61" s="337"/>
      <c r="X61" s="337"/>
      <c r="Y61" s="103"/>
      <c r="AA61" s="55"/>
      <c r="AC61" s="58"/>
    </row>
    <row r="62" spans="1:34" ht="14.45" customHeight="1" x14ac:dyDescent="0.25">
      <c r="A62" s="283">
        <v>9</v>
      </c>
      <c r="B62" s="233" t="str">
        <f>IF($G$30&lt;&gt;"Áno","NEVYPĹŇA SA","Na stránke budú umiestňované dokumenty na stiahnutie ")</f>
        <v>NEVYPĹŇA SA</v>
      </c>
      <c r="C62" s="233"/>
      <c r="D62" s="233"/>
      <c r="E62" s="233"/>
      <c r="F62" s="233"/>
      <c r="G62" s="333" t="s">
        <v>254</v>
      </c>
      <c r="H62" s="333"/>
      <c r="I62" s="333"/>
      <c r="J62" s="333"/>
      <c r="K62" s="333"/>
      <c r="L62" s="333"/>
      <c r="M62" s="333"/>
      <c r="N62" s="333"/>
      <c r="O62" s="333"/>
      <c r="P62" s="333"/>
      <c r="Q62" s="333"/>
      <c r="R62" s="333"/>
      <c r="S62" s="333"/>
      <c r="T62" s="333"/>
      <c r="U62" s="333"/>
      <c r="V62" s="333"/>
      <c r="W62" s="333"/>
      <c r="X62" s="333"/>
      <c r="Y62" s="333"/>
      <c r="AA62" s="55"/>
      <c r="AC62" s="58"/>
    </row>
    <row r="63" spans="1:34" ht="14.45" customHeight="1" x14ac:dyDescent="0.25">
      <c r="A63" s="122"/>
      <c r="B63" s="123"/>
      <c r="C63" s="123"/>
      <c r="D63" s="123"/>
      <c r="E63" s="123"/>
      <c r="F63" s="123"/>
      <c r="G63" s="149" t="s">
        <v>121</v>
      </c>
      <c r="H63" s="149"/>
      <c r="I63" s="149"/>
      <c r="J63" s="149"/>
      <c r="K63" s="149"/>
      <c r="L63" s="149"/>
      <c r="M63" s="149"/>
      <c r="N63" s="149"/>
      <c r="O63" s="149"/>
      <c r="P63" s="149"/>
      <c r="Q63" s="149"/>
      <c r="R63" s="149"/>
      <c r="S63" s="149"/>
      <c r="T63" s="149"/>
      <c r="U63" s="149"/>
      <c r="V63" s="149"/>
      <c r="W63" s="149"/>
      <c r="X63" s="149"/>
      <c r="Y63" s="149"/>
      <c r="AA63" s="55"/>
      <c r="AC63" s="58"/>
    </row>
    <row r="64" spans="1:34" ht="29.45" customHeight="1" x14ac:dyDescent="0.25">
      <c r="A64" s="122"/>
      <c r="B64" s="123"/>
      <c r="C64" s="123"/>
      <c r="D64" s="123"/>
      <c r="E64" s="123"/>
      <c r="F64" s="123"/>
      <c r="G64" s="149"/>
      <c r="H64" s="149"/>
      <c r="I64" s="149"/>
      <c r="J64" s="149"/>
      <c r="K64" s="149"/>
      <c r="L64" s="149"/>
      <c r="M64" s="149"/>
      <c r="N64" s="149"/>
      <c r="O64" s="149"/>
      <c r="P64" s="149"/>
      <c r="Q64" s="149"/>
      <c r="R64" s="149"/>
      <c r="S64" s="149"/>
      <c r="T64" s="149"/>
      <c r="U64" s="149"/>
      <c r="V64" s="149"/>
      <c r="W64" s="149"/>
      <c r="X64" s="149"/>
      <c r="Y64" s="149"/>
      <c r="AA64" s="55"/>
      <c r="AC64" s="58"/>
    </row>
    <row r="65" spans="1:36" ht="28.15" customHeight="1" x14ac:dyDescent="0.25">
      <c r="A65" s="334" t="s">
        <v>370</v>
      </c>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6"/>
      <c r="AA65" s="55"/>
      <c r="AC65" s="58"/>
    </row>
    <row r="66" spans="1:36" s="44" customFormat="1" ht="14.45" customHeight="1" x14ac:dyDescent="0.25">
      <c r="A66" s="295" t="s">
        <v>75</v>
      </c>
      <c r="B66" s="295"/>
      <c r="C66" s="295"/>
      <c r="D66" s="299" t="s">
        <v>298</v>
      </c>
      <c r="E66" s="299"/>
      <c r="F66" s="299"/>
      <c r="G66" s="299"/>
      <c r="H66" s="299"/>
      <c r="I66" s="299"/>
      <c r="J66" s="299"/>
      <c r="K66" s="299"/>
      <c r="L66" s="299"/>
      <c r="M66" s="299"/>
      <c r="N66" s="299"/>
      <c r="O66" s="299"/>
      <c r="P66" s="42"/>
      <c r="Q66" s="295" t="s">
        <v>75</v>
      </c>
      <c r="R66" s="295"/>
      <c r="S66" s="295"/>
      <c r="T66" s="299" t="s">
        <v>272</v>
      </c>
      <c r="U66" s="299"/>
      <c r="V66" s="299"/>
      <c r="W66" s="299"/>
      <c r="X66" s="299"/>
      <c r="Y66" s="299"/>
      <c r="AA66" s="65"/>
      <c r="AB66" s="62"/>
      <c r="AC66" s="59"/>
      <c r="AD66" s="44" t="s">
        <v>318</v>
      </c>
      <c r="AF66" s="44" t="s">
        <v>318</v>
      </c>
      <c r="AH66" s="71"/>
      <c r="AI66" s="59"/>
    </row>
    <row r="67" spans="1:36" ht="15.6" customHeight="1" x14ac:dyDescent="0.25">
      <c r="A67" s="124" t="s">
        <v>75</v>
      </c>
      <c r="B67" s="124"/>
      <c r="C67" s="124"/>
      <c r="D67" s="325" t="s">
        <v>299</v>
      </c>
      <c r="E67" s="325"/>
      <c r="F67" s="325"/>
      <c r="G67" s="325"/>
      <c r="H67" s="325"/>
      <c r="I67" s="325"/>
      <c r="J67" s="325"/>
      <c r="K67" s="325"/>
      <c r="L67" s="325"/>
      <c r="M67" s="325"/>
      <c r="N67" s="325"/>
      <c r="O67" s="325"/>
      <c r="Q67" s="124" t="s">
        <v>75</v>
      </c>
      <c r="R67" s="124"/>
      <c r="S67" s="124"/>
      <c r="T67" s="325" t="s">
        <v>275</v>
      </c>
      <c r="U67" s="325"/>
      <c r="V67" s="325"/>
      <c r="W67" s="325"/>
      <c r="X67" s="325"/>
      <c r="Y67" s="325"/>
      <c r="AA67" s="55"/>
    </row>
    <row r="68" spans="1:36" ht="14.45" customHeight="1" x14ac:dyDescent="0.25">
      <c r="A68" s="124" t="s">
        <v>75</v>
      </c>
      <c r="B68" s="124"/>
      <c r="C68" s="124"/>
      <c r="D68" s="325" t="s">
        <v>271</v>
      </c>
      <c r="E68" s="325"/>
      <c r="F68" s="325"/>
      <c r="G68" s="325"/>
      <c r="H68" s="325"/>
      <c r="I68" s="325"/>
      <c r="J68" s="325"/>
      <c r="K68" s="325"/>
      <c r="L68" s="325"/>
      <c r="M68" s="325"/>
      <c r="N68" s="325" t="s">
        <v>273</v>
      </c>
      <c r="O68" s="325"/>
      <c r="P68" s="52"/>
      <c r="Q68" s="124" t="s">
        <v>75</v>
      </c>
      <c r="R68" s="124"/>
      <c r="S68" s="124"/>
      <c r="T68" s="325" t="s">
        <v>273</v>
      </c>
      <c r="U68" s="325"/>
      <c r="V68" s="325"/>
      <c r="W68" s="325"/>
      <c r="X68" s="325"/>
      <c r="Y68" s="325"/>
      <c r="AA68" s="55"/>
      <c r="AH68" s="42" t="s">
        <v>333</v>
      </c>
    </row>
    <row r="69" spans="1:36" s="44" customFormat="1" ht="14.45" customHeight="1" x14ac:dyDescent="0.25">
      <c r="A69" s="123" t="s">
        <v>274</v>
      </c>
      <c r="B69" s="123"/>
      <c r="C69" s="123"/>
      <c r="D69" s="354"/>
      <c r="E69" s="354"/>
      <c r="F69" s="354"/>
      <c r="G69" s="354"/>
      <c r="H69" s="354"/>
      <c r="I69" s="354"/>
      <c r="J69" s="354"/>
      <c r="K69" s="354"/>
      <c r="L69" s="354"/>
      <c r="M69" s="354"/>
      <c r="N69" s="354"/>
      <c r="O69" s="354"/>
      <c r="P69" s="52"/>
      <c r="Q69" s="172" t="str">
        <f>IF(OR(A66="áno",A67="áno",A68="áno",Q66="áno",Q67="áno",Q68="áno",COUNTA(D69)&gt;0),"R204,R402","")</f>
        <v/>
      </c>
      <c r="R69" s="172"/>
      <c r="S69" s="172"/>
      <c r="T69" s="172"/>
      <c r="U69" s="172"/>
      <c r="V69" s="172"/>
      <c r="W69" s="172"/>
      <c r="X69" s="172"/>
      <c r="Y69" s="172"/>
      <c r="AA69" s="65"/>
      <c r="AB69" s="62"/>
      <c r="AD69" s="44" t="s">
        <v>318</v>
      </c>
      <c r="AH69" s="71"/>
      <c r="AI69" s="59"/>
    </row>
    <row r="70" spans="1:36" ht="14.45" customHeight="1" x14ac:dyDescent="0.25">
      <c r="A70" s="123"/>
      <c r="B70" s="123"/>
      <c r="C70" s="123"/>
      <c r="D70" s="354"/>
      <c r="E70" s="354"/>
      <c r="F70" s="354"/>
      <c r="G70" s="354"/>
      <c r="H70" s="354"/>
      <c r="I70" s="354"/>
      <c r="J70" s="354"/>
      <c r="K70" s="354"/>
      <c r="L70" s="354"/>
      <c r="M70" s="354"/>
      <c r="N70" s="354"/>
      <c r="O70" s="354"/>
      <c r="P70" s="51"/>
      <c r="Q70" s="172"/>
      <c r="R70" s="172"/>
      <c r="S70" s="172"/>
      <c r="T70" s="172"/>
      <c r="U70" s="172"/>
      <c r="V70" s="172"/>
      <c r="W70" s="172"/>
      <c r="X70" s="172"/>
      <c r="Y70" s="172"/>
      <c r="AA70" s="55"/>
    </row>
    <row r="71" spans="1:36" ht="14.45" customHeight="1" x14ac:dyDescent="0.25">
      <c r="A71" s="122" t="s">
        <v>123</v>
      </c>
      <c r="B71" s="123" t="str">
        <f>IF($G$30&lt;&gt;"Áno","NEVYPĹŇA SA","K sťahovaným dokumentom bude potrebná identifikácia užívateľa/klienta")</f>
        <v>NEVYPĹŇA SA</v>
      </c>
      <c r="C71" s="123"/>
      <c r="D71" s="123"/>
      <c r="E71" s="123"/>
      <c r="F71" s="123"/>
      <c r="G71" s="125" t="s">
        <v>254</v>
      </c>
      <c r="H71" s="125"/>
      <c r="I71" s="125"/>
      <c r="J71" s="125"/>
      <c r="K71" s="125"/>
      <c r="L71" s="125"/>
      <c r="M71" s="125"/>
      <c r="N71" s="125"/>
      <c r="O71" s="125"/>
      <c r="P71" s="125"/>
      <c r="Q71" s="125"/>
      <c r="R71" s="125"/>
      <c r="S71" s="125"/>
      <c r="T71" s="125"/>
      <c r="U71" s="125"/>
      <c r="V71" s="125"/>
      <c r="W71" s="125"/>
      <c r="X71" s="125"/>
      <c r="Y71" s="125"/>
      <c r="AA71" s="55"/>
      <c r="AH71" s="42" t="s">
        <v>319</v>
      </c>
    </row>
    <row r="72" spans="1:36" ht="44.45" customHeight="1" x14ac:dyDescent="0.25">
      <c r="A72" s="122"/>
      <c r="B72" s="123"/>
      <c r="C72" s="123"/>
      <c r="D72" s="123"/>
      <c r="E72" s="123"/>
      <c r="F72" s="123"/>
      <c r="G72" s="353" t="s">
        <v>125</v>
      </c>
      <c r="H72" s="353"/>
      <c r="I72" s="353"/>
      <c r="J72" s="353"/>
      <c r="K72" s="353"/>
      <c r="L72" s="353"/>
      <c r="M72" s="353"/>
      <c r="N72" s="353"/>
      <c r="O72" s="353"/>
      <c r="P72" s="353"/>
      <c r="Q72" s="353"/>
      <c r="R72" s="353"/>
      <c r="S72" s="353"/>
      <c r="T72" s="353"/>
      <c r="U72" s="353"/>
      <c r="V72" s="353"/>
      <c r="W72" s="353"/>
      <c r="X72" s="353"/>
      <c r="Y72" s="353"/>
      <c r="AA72" s="55"/>
    </row>
    <row r="73" spans="1:36" ht="14.45" customHeight="1" x14ac:dyDescent="0.25">
      <c r="A73" s="122"/>
      <c r="B73" s="123"/>
      <c r="C73" s="123"/>
      <c r="D73" s="123"/>
      <c r="E73" s="123"/>
      <c r="F73" s="123"/>
      <c r="G73" s="355" t="s">
        <v>75</v>
      </c>
      <c r="H73" s="355"/>
      <c r="I73" s="355"/>
      <c r="J73" s="355"/>
      <c r="K73" s="355"/>
      <c r="L73" s="355"/>
      <c r="M73" s="355"/>
      <c r="N73" s="355"/>
      <c r="O73" s="355"/>
      <c r="P73" s="355"/>
      <c r="Q73" s="355"/>
      <c r="R73" s="355"/>
      <c r="S73" s="355"/>
      <c r="T73" s="355"/>
      <c r="U73" s="355"/>
      <c r="V73" s="355"/>
      <c r="W73" s="355"/>
      <c r="X73" s="355"/>
      <c r="Y73" s="355"/>
      <c r="AA73" s="55"/>
      <c r="AH73" s="70" t="s">
        <v>361</v>
      </c>
    </row>
    <row r="74" spans="1:36" ht="14.45" customHeight="1" x14ac:dyDescent="0.25">
      <c r="A74" s="122">
        <v>10</v>
      </c>
      <c r="B74" s="123" t="str">
        <f>IF(OR($E$18="áno"),"Backend  k požiadavkám 4 až 9 (CMS) v budúcej správe žiadateľa  ","NEVYPĹŇA SA")</f>
        <v>NEVYPĹŇA SA</v>
      </c>
      <c r="C74" s="123"/>
      <c r="D74" s="123"/>
      <c r="E74" s="123"/>
      <c r="F74" s="123"/>
      <c r="G74" s="124" t="s">
        <v>75</v>
      </c>
      <c r="H74" s="124"/>
      <c r="I74" s="124"/>
      <c r="J74" s="125" t="s">
        <v>254</v>
      </c>
      <c r="K74" s="125"/>
      <c r="L74" s="125"/>
      <c r="M74" s="125"/>
      <c r="N74" s="125"/>
      <c r="O74" s="125"/>
      <c r="P74" s="125"/>
      <c r="Q74" s="125"/>
      <c r="R74" s="125"/>
      <c r="S74" s="125"/>
      <c r="T74" s="125"/>
      <c r="U74" s="125"/>
      <c r="V74" s="125"/>
      <c r="W74" s="125"/>
      <c r="X74" s="125"/>
      <c r="Y74" s="125"/>
      <c r="AA74" s="55"/>
      <c r="AF74" s="42" t="s">
        <v>318</v>
      </c>
      <c r="AH74" s="42" t="s">
        <v>320</v>
      </c>
      <c r="AJ74" s="42" t="s">
        <v>318</v>
      </c>
    </row>
    <row r="75" spans="1:36" ht="14.45" customHeight="1" x14ac:dyDescent="0.25">
      <c r="A75" s="122"/>
      <c r="B75" s="123"/>
      <c r="C75" s="123"/>
      <c r="D75" s="123"/>
      <c r="E75" s="123"/>
      <c r="F75" s="123"/>
      <c r="G75" s="124"/>
      <c r="H75" s="124"/>
      <c r="I75" s="124"/>
      <c r="J75" s="149" t="str">
        <f>IF(G74="Zvoľte","",IF(G74="Áno","Žiadateľ deklaruje, že  v budúcnosti PLÁNUJE  administráciu príslušných požiadaviek na svojej strane, prostredníctvom vlastných zamestnancov"&amp;" a teda požaduje vytvorenie príslušného admin prostredia (CMS) a jeho odovzdanie do užívania podľa ním špecifikovaných požiadaviek. "&amp;"Predmetom podpory prostredníctvom KV je výlučne vytvorenie backendu - nie jeho následná administrácia","Žiadateľ deklaruje, že  v budúcnosti NEPLÁNUJE  administráciu príslušných požiadaviek na svojej strane"&amp;", budúca administrácia bude poskytovaná formou nadväzujúcej podpory webstránky poskytovanej v budúcnosti jej zhotoviteľom."&amp;" Návrh backendu nepodlieha zadaniu žiadateľa, jeho vytvorenie je predmetom podpory - nie jeho následná administrácia "))</f>
        <v/>
      </c>
      <c r="K75" s="149"/>
      <c r="L75" s="149"/>
      <c r="M75" s="149"/>
      <c r="N75" s="149"/>
      <c r="O75" s="149"/>
      <c r="P75" s="149"/>
      <c r="Q75" s="149"/>
      <c r="R75" s="149"/>
      <c r="S75" s="149"/>
      <c r="T75" s="149"/>
      <c r="U75" s="149"/>
      <c r="V75" s="149"/>
      <c r="W75" s="149"/>
      <c r="X75" s="136" t="str">
        <f>IF(G74="áno","R405","")</f>
        <v/>
      </c>
      <c r="Y75" s="136"/>
      <c r="AA75" s="55"/>
      <c r="AB75" s="42"/>
    </row>
    <row r="76" spans="1:36" ht="103.15" customHeight="1" x14ac:dyDescent="0.25">
      <c r="A76" s="122"/>
      <c r="B76" s="123"/>
      <c r="C76" s="123"/>
      <c r="D76" s="123"/>
      <c r="E76" s="123"/>
      <c r="F76" s="123"/>
      <c r="G76" s="124"/>
      <c r="H76" s="124"/>
      <c r="I76" s="124"/>
      <c r="J76" s="149"/>
      <c r="K76" s="149"/>
      <c r="L76" s="149"/>
      <c r="M76" s="149"/>
      <c r="N76" s="149"/>
      <c r="O76" s="149"/>
      <c r="P76" s="149"/>
      <c r="Q76" s="149"/>
      <c r="R76" s="149"/>
      <c r="S76" s="149"/>
      <c r="T76" s="149"/>
      <c r="U76" s="149"/>
      <c r="V76" s="149"/>
      <c r="W76" s="149"/>
      <c r="X76" s="136"/>
      <c r="Y76" s="136"/>
      <c r="AA76" s="55"/>
    </row>
    <row r="77" spans="1:36" s="49" customFormat="1" ht="14.45" customHeight="1" x14ac:dyDescent="0.25">
      <c r="A77" s="122" t="s">
        <v>131</v>
      </c>
      <c r="B77" s="123" t="str">
        <f>IF($G$74&lt;&gt;"áno","NEVYPĹŇA SA","Backend  k požiadavkám 4 až 9 (CMS) v budúcej správe žiadateľa")</f>
        <v>NEVYPĹŇA SA</v>
      </c>
      <c r="C77" s="123"/>
      <c r="D77" s="123"/>
      <c r="E77" s="123"/>
      <c r="F77" s="123"/>
      <c r="G77" s="277" t="s">
        <v>349</v>
      </c>
      <c r="H77" s="277"/>
      <c r="I77" s="277"/>
      <c r="J77" s="125" t="s">
        <v>254</v>
      </c>
      <c r="K77" s="125"/>
      <c r="L77" s="125"/>
      <c r="M77" s="125"/>
      <c r="N77" s="125"/>
      <c r="O77" s="125"/>
      <c r="P77" s="125"/>
      <c r="Q77" s="125"/>
      <c r="R77" s="125"/>
      <c r="S77" s="125"/>
      <c r="T77" s="125"/>
      <c r="U77" s="125"/>
      <c r="V77" s="125"/>
      <c r="W77" s="125"/>
      <c r="X77" s="125"/>
      <c r="Y77" s="125"/>
      <c r="AA77" s="66"/>
      <c r="AB77" s="63"/>
      <c r="AH77" s="72"/>
      <c r="AI77" s="77"/>
    </row>
    <row r="78" spans="1:36" s="49" customFormat="1" ht="14.45" customHeight="1" x14ac:dyDescent="0.25">
      <c r="A78" s="122"/>
      <c r="B78" s="123"/>
      <c r="C78" s="123"/>
      <c r="D78" s="123"/>
      <c r="E78" s="123"/>
      <c r="F78" s="123"/>
      <c r="G78" s="277"/>
      <c r="H78" s="277"/>
      <c r="I78" s="277"/>
      <c r="J78" s="149" t="str">
        <f>IF($G$74&lt;&gt;"áno","NEVYPĹŇA SA","Žiadateľ uvádza  číslicu označujúcu plánovaný počet vlastných administrátorov CMS")</f>
        <v>NEVYPĹŇA SA</v>
      </c>
      <c r="K78" s="149"/>
      <c r="L78" s="149"/>
      <c r="M78" s="149"/>
      <c r="N78" s="149"/>
      <c r="O78" s="149"/>
      <c r="P78" s="149"/>
      <c r="Q78" s="149"/>
      <c r="R78" s="149"/>
      <c r="S78" s="149"/>
      <c r="T78" s="149"/>
      <c r="U78" s="149"/>
      <c r="V78" s="149"/>
      <c r="W78" s="149"/>
      <c r="X78" s="149"/>
      <c r="Y78" s="149"/>
      <c r="AA78" s="66"/>
      <c r="AB78" s="63"/>
      <c r="AH78" s="72"/>
      <c r="AI78" s="77"/>
    </row>
    <row r="79" spans="1:36" s="49" customFormat="1" ht="39.6" customHeight="1" x14ac:dyDescent="0.25">
      <c r="A79" s="122"/>
      <c r="B79" s="123"/>
      <c r="C79" s="123"/>
      <c r="D79" s="123"/>
      <c r="E79" s="123"/>
      <c r="F79" s="123"/>
      <c r="G79" s="277"/>
      <c r="H79" s="277"/>
      <c r="I79" s="277"/>
      <c r="J79" s="149"/>
      <c r="K79" s="149"/>
      <c r="L79" s="149"/>
      <c r="M79" s="149"/>
      <c r="N79" s="149"/>
      <c r="O79" s="149"/>
      <c r="P79" s="149"/>
      <c r="Q79" s="149"/>
      <c r="R79" s="149"/>
      <c r="S79" s="149"/>
      <c r="T79" s="149"/>
      <c r="U79" s="149"/>
      <c r="V79" s="149"/>
      <c r="W79" s="149"/>
      <c r="X79" s="149"/>
      <c r="Y79" s="149"/>
      <c r="AA79" s="66"/>
      <c r="AB79" s="63"/>
      <c r="AH79" s="72"/>
      <c r="AI79" s="77"/>
    </row>
    <row r="80" spans="1:36" ht="14.45" customHeight="1" x14ac:dyDescent="0.25">
      <c r="A80" s="122">
        <v>11</v>
      </c>
      <c r="B80" s="123" t="str">
        <f>IF(OR($E$18="áno"),"on-line chat ","NEVYPĹŇA SA")</f>
        <v>NEVYPĹŇA SA</v>
      </c>
      <c r="C80" s="123"/>
      <c r="D80" s="123"/>
      <c r="E80" s="123"/>
      <c r="F80" s="123"/>
      <c r="G80" s="123"/>
      <c r="H80" s="123"/>
      <c r="I80" s="123"/>
      <c r="J80" s="125" t="s">
        <v>254</v>
      </c>
      <c r="K80" s="125"/>
      <c r="L80" s="125"/>
      <c r="M80" s="125"/>
      <c r="N80" s="125"/>
      <c r="O80" s="125"/>
      <c r="P80" s="125"/>
      <c r="Q80" s="125"/>
      <c r="R80" s="125"/>
      <c r="S80" s="125"/>
      <c r="T80" s="125"/>
      <c r="U80" s="125"/>
      <c r="V80" s="125"/>
      <c r="W80" s="125"/>
      <c r="X80" s="125"/>
      <c r="Y80" s="125"/>
      <c r="AA80" s="55"/>
    </row>
    <row r="81" spans="1:35" ht="14.45" customHeight="1" x14ac:dyDescent="0.25">
      <c r="A81" s="122"/>
      <c r="B81" s="123"/>
      <c r="C81" s="123"/>
      <c r="D81" s="123"/>
      <c r="E81" s="123"/>
      <c r="F81" s="123"/>
      <c r="G81" s="123"/>
      <c r="H81" s="123"/>
      <c r="I81" s="123"/>
      <c r="J81" s="149" t="s">
        <v>136</v>
      </c>
      <c r="K81" s="149"/>
      <c r="L81" s="149"/>
      <c r="M81" s="149"/>
      <c r="N81" s="149"/>
      <c r="O81" s="149"/>
      <c r="P81" s="149"/>
      <c r="Q81" s="149"/>
      <c r="R81" s="149"/>
      <c r="S81" s="149"/>
      <c r="T81" s="149"/>
      <c r="U81" s="149"/>
      <c r="V81" s="149"/>
      <c r="W81" s="149"/>
      <c r="X81" s="136" t="str">
        <f>IF(OR(A85="áno",A86="áno",L85="áno",L86="áno"),"R204,R402","")</f>
        <v/>
      </c>
      <c r="Y81" s="136"/>
      <c r="AA81" s="55"/>
    </row>
    <row r="82" spans="1:35" ht="14.45" customHeight="1" x14ac:dyDescent="0.25">
      <c r="A82" s="122"/>
      <c r="B82" s="123"/>
      <c r="C82" s="123"/>
      <c r="D82" s="123"/>
      <c r="E82" s="123"/>
      <c r="F82" s="123"/>
      <c r="G82" s="123"/>
      <c r="H82" s="123"/>
      <c r="I82" s="123"/>
      <c r="J82" s="149"/>
      <c r="K82" s="149"/>
      <c r="L82" s="149"/>
      <c r="M82" s="149"/>
      <c r="N82" s="149"/>
      <c r="O82" s="149"/>
      <c r="P82" s="149"/>
      <c r="Q82" s="149"/>
      <c r="R82" s="149"/>
      <c r="S82" s="149"/>
      <c r="T82" s="149"/>
      <c r="U82" s="149"/>
      <c r="V82" s="149"/>
      <c r="W82" s="149"/>
      <c r="X82" s="136"/>
      <c r="Y82" s="136"/>
      <c r="AA82" s="55"/>
    </row>
    <row r="83" spans="1:35" ht="14.45" customHeight="1" x14ac:dyDescent="0.25">
      <c r="A83" s="122"/>
      <c r="B83" s="123"/>
      <c r="C83" s="123"/>
      <c r="D83" s="123"/>
      <c r="E83" s="123"/>
      <c r="F83" s="123"/>
      <c r="G83" s="123"/>
      <c r="H83" s="123"/>
      <c r="I83" s="123"/>
      <c r="J83" s="149"/>
      <c r="K83" s="149"/>
      <c r="L83" s="149"/>
      <c r="M83" s="149"/>
      <c r="N83" s="149"/>
      <c r="O83" s="149"/>
      <c r="P83" s="149"/>
      <c r="Q83" s="149"/>
      <c r="R83" s="149"/>
      <c r="S83" s="149"/>
      <c r="T83" s="149"/>
      <c r="U83" s="149"/>
      <c r="V83" s="149"/>
      <c r="W83" s="149"/>
      <c r="X83" s="136"/>
      <c r="Y83" s="136"/>
      <c r="AA83" s="55"/>
      <c r="AD83" s="42" t="s">
        <v>318</v>
      </c>
    </row>
    <row r="84" spans="1:35" ht="36.6" customHeight="1" x14ac:dyDescent="0.25">
      <c r="A84" s="368" t="s">
        <v>316</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AA84" s="55"/>
    </row>
    <row r="85" spans="1:35" ht="39" customHeight="1" x14ac:dyDescent="0.25">
      <c r="A85" s="124" t="s">
        <v>75</v>
      </c>
      <c r="B85" s="124"/>
      <c r="C85" s="124"/>
      <c r="D85" s="123" t="s">
        <v>276</v>
      </c>
      <c r="E85" s="123"/>
      <c r="F85" s="123"/>
      <c r="G85" s="123"/>
      <c r="H85" s="123"/>
      <c r="I85" s="123"/>
      <c r="J85" s="123"/>
      <c r="K85" s="123"/>
      <c r="L85" s="124" t="s">
        <v>75</v>
      </c>
      <c r="M85" s="124"/>
      <c r="N85" s="124"/>
      <c r="O85" s="123" t="s">
        <v>280</v>
      </c>
      <c r="P85" s="123"/>
      <c r="Q85" s="123"/>
      <c r="R85" s="123"/>
      <c r="S85" s="123"/>
      <c r="T85" s="123"/>
      <c r="U85" s="123"/>
      <c r="V85" s="123"/>
      <c r="W85" s="123"/>
      <c r="X85" s="123"/>
      <c r="Y85" s="123"/>
      <c r="AA85" s="55"/>
    </row>
    <row r="86" spans="1:35" ht="47.25" customHeight="1" x14ac:dyDescent="0.25">
      <c r="A86" s="124" t="s">
        <v>75</v>
      </c>
      <c r="B86" s="124"/>
      <c r="C86" s="124"/>
      <c r="D86" s="123" t="s">
        <v>279</v>
      </c>
      <c r="E86" s="123"/>
      <c r="F86" s="123"/>
      <c r="G86" s="123"/>
      <c r="H86" s="123"/>
      <c r="I86" s="123"/>
      <c r="J86" s="123"/>
      <c r="K86" s="123"/>
      <c r="L86" s="124" t="s">
        <v>75</v>
      </c>
      <c r="M86" s="124"/>
      <c r="N86" s="124"/>
      <c r="O86" s="123" t="s">
        <v>281</v>
      </c>
      <c r="P86" s="123"/>
      <c r="Q86" s="123"/>
      <c r="R86" s="123"/>
      <c r="S86" s="123"/>
      <c r="T86" s="123"/>
      <c r="U86" s="123"/>
      <c r="V86" s="123"/>
      <c r="W86" s="123"/>
      <c r="X86" s="123"/>
      <c r="Y86" s="123"/>
      <c r="AA86" s="55"/>
      <c r="AB86" s="60" t="str">
        <f>IF(OR($E$18="áno"),"on-line chat ","NEVYPĹŇA SA")</f>
        <v>NEVYPĹŇA SA</v>
      </c>
    </row>
    <row r="87" spans="1:35" ht="14.45" customHeight="1" x14ac:dyDescent="0.25">
      <c r="A87" s="46"/>
      <c r="B87" s="93"/>
      <c r="C87" s="93"/>
      <c r="D87" s="93"/>
      <c r="E87" s="93"/>
      <c r="F87" s="93"/>
      <c r="G87" s="47"/>
      <c r="H87" s="47"/>
      <c r="I87" s="95"/>
      <c r="J87" s="94"/>
      <c r="K87" s="93"/>
      <c r="L87" s="93"/>
      <c r="M87" s="93"/>
      <c r="N87" s="93"/>
      <c r="O87" s="93"/>
      <c r="P87" s="93"/>
      <c r="Q87" s="93"/>
      <c r="R87" s="93"/>
      <c r="S87" s="93"/>
      <c r="T87" s="93"/>
      <c r="U87" s="93"/>
      <c r="V87" s="93"/>
      <c r="W87" s="93"/>
      <c r="X87" s="93"/>
      <c r="Y87" s="93"/>
      <c r="AA87" s="55"/>
    </row>
    <row r="88" spans="1:35" ht="14.45" customHeight="1" x14ac:dyDescent="0.25">
      <c r="A88" s="122" t="s">
        <v>138</v>
      </c>
      <c r="B88" s="123" t="str">
        <f>IF(OR($E$18="áno"),"Backend k požiadavke 11  v budúcej správe žiadateľa  ","NEVYPĹŇA SA")</f>
        <v>NEVYPĹŇA SA</v>
      </c>
      <c r="C88" s="123"/>
      <c r="D88" s="123"/>
      <c r="E88" s="123"/>
      <c r="F88" s="123"/>
      <c r="G88" s="194" t="s">
        <v>75</v>
      </c>
      <c r="H88" s="194"/>
      <c r="I88" s="195"/>
      <c r="J88" s="125" t="s">
        <v>254</v>
      </c>
      <c r="K88" s="125"/>
      <c r="L88" s="125"/>
      <c r="M88" s="125"/>
      <c r="N88" s="125"/>
      <c r="O88" s="125"/>
      <c r="P88" s="125"/>
      <c r="Q88" s="125"/>
      <c r="R88" s="125"/>
      <c r="S88" s="125"/>
      <c r="T88" s="125"/>
      <c r="U88" s="125"/>
      <c r="V88" s="125"/>
      <c r="W88" s="125"/>
      <c r="X88" s="125"/>
      <c r="Y88" s="125"/>
      <c r="AA88" s="55"/>
      <c r="AB88" s="42" t="s">
        <v>334</v>
      </c>
    </row>
    <row r="89" spans="1:35" ht="14.45" customHeight="1" x14ac:dyDescent="0.25">
      <c r="A89" s="122"/>
      <c r="B89" s="123"/>
      <c r="C89" s="123"/>
      <c r="D89" s="123"/>
      <c r="E89" s="123"/>
      <c r="F89" s="123"/>
      <c r="G89" s="197"/>
      <c r="H89" s="197"/>
      <c r="I89" s="198"/>
      <c r="J89" s="149" t="str">
        <f>IF(G88="Zvoľte","",IF(G88="Áno","Žiadateľ deklaruje, že  v budúcnosti PLÁNUJE  administráciu príslušnej požiadavky na svojej strane, prostredníctvom vlastných zamestnancov"&amp;" a teda požaduje vytvorenie príslušného admin prostredia a jeho odovzdanie do užívania podľa ním špecifikovaných požiadaviek. "&amp;"Predmetom podpory prostredníctvom KV je výlučne vytvorenie backendu - nie jeho následná administrácia","Žiadateľ deklaruje, že  v budúcnosti NEPLÁNUJE  administráciu príslušnej požiadavky na svojej strane"&amp;", budúca administrácia bude poskytovaná formou nadväzujúcej podpory webstránky poskytovanej v budúcnosti jej zhotoviteľom."&amp;" Návrh backendu nepodlieha zadaniu žiadateľa, jeho vytvorenie je predmetom podpory - nie jeho následná administrácia "))</f>
        <v/>
      </c>
      <c r="K89" s="149"/>
      <c r="L89" s="149"/>
      <c r="M89" s="149"/>
      <c r="N89" s="149"/>
      <c r="O89" s="149"/>
      <c r="P89" s="149"/>
      <c r="Q89" s="149"/>
      <c r="R89" s="149"/>
      <c r="S89" s="149"/>
      <c r="T89" s="149"/>
      <c r="U89" s="149"/>
      <c r="V89" s="149"/>
      <c r="W89" s="149"/>
      <c r="X89" s="136" t="str">
        <f>IF(G88="áno","R405","")</f>
        <v/>
      </c>
      <c r="Y89" s="136"/>
      <c r="AA89" s="55"/>
    </row>
    <row r="90" spans="1:35" ht="103.9" customHeight="1" x14ac:dyDescent="0.25">
      <c r="A90" s="122"/>
      <c r="B90" s="123"/>
      <c r="C90" s="123"/>
      <c r="D90" s="123"/>
      <c r="E90" s="123"/>
      <c r="F90" s="123"/>
      <c r="G90" s="200"/>
      <c r="H90" s="200"/>
      <c r="I90" s="201"/>
      <c r="J90" s="149"/>
      <c r="K90" s="149"/>
      <c r="L90" s="149"/>
      <c r="M90" s="149"/>
      <c r="N90" s="149"/>
      <c r="O90" s="149"/>
      <c r="P90" s="149"/>
      <c r="Q90" s="149"/>
      <c r="R90" s="149"/>
      <c r="S90" s="149"/>
      <c r="T90" s="149"/>
      <c r="U90" s="149"/>
      <c r="V90" s="149"/>
      <c r="W90" s="149"/>
      <c r="X90" s="136"/>
      <c r="Y90" s="136"/>
      <c r="AA90" s="55"/>
    </row>
    <row r="91" spans="1:35" ht="14.45" customHeight="1" x14ac:dyDescent="0.25">
      <c r="A91" s="122" t="s">
        <v>142</v>
      </c>
      <c r="B91" s="123" t="str">
        <f>IF(G88&lt;&gt;"áno",Z1,"Počet budúcich administrátorov k požiadavke 11 na strane žiadateľa ")</f>
        <v>NEVYPĹŇA SA</v>
      </c>
      <c r="C91" s="123"/>
      <c r="D91" s="123"/>
      <c r="E91" s="123"/>
      <c r="F91" s="123"/>
      <c r="G91" s="258" t="s">
        <v>349</v>
      </c>
      <c r="H91" s="258"/>
      <c r="I91" s="259"/>
      <c r="J91" s="125" t="s">
        <v>254</v>
      </c>
      <c r="K91" s="125"/>
      <c r="L91" s="125"/>
      <c r="M91" s="125"/>
      <c r="N91" s="125"/>
      <c r="O91" s="125"/>
      <c r="P91" s="125"/>
      <c r="Q91" s="125"/>
      <c r="R91" s="125"/>
      <c r="S91" s="125"/>
      <c r="T91" s="125"/>
      <c r="U91" s="125"/>
      <c r="V91" s="125"/>
      <c r="W91" s="125"/>
      <c r="X91" s="125"/>
      <c r="Y91" s="125"/>
      <c r="AA91" s="55"/>
    </row>
    <row r="92" spans="1:35" ht="14.45" customHeight="1" x14ac:dyDescent="0.25">
      <c r="A92" s="122"/>
      <c r="B92" s="123"/>
      <c r="C92" s="123"/>
      <c r="D92" s="123"/>
      <c r="E92" s="123"/>
      <c r="F92" s="123"/>
      <c r="G92" s="356"/>
      <c r="H92" s="356"/>
      <c r="I92" s="261"/>
      <c r="J92" s="265" t="s">
        <v>282</v>
      </c>
      <c r="K92" s="363"/>
      <c r="L92" s="363"/>
      <c r="M92" s="363"/>
      <c r="N92" s="363"/>
      <c r="O92" s="363"/>
      <c r="P92" s="363"/>
      <c r="Q92" s="363"/>
      <c r="R92" s="363"/>
      <c r="S92" s="363"/>
      <c r="T92" s="363"/>
      <c r="U92" s="363"/>
      <c r="V92" s="363"/>
      <c r="W92" s="363"/>
      <c r="X92" s="363"/>
      <c r="Y92" s="363"/>
      <c r="AA92" s="55"/>
    </row>
    <row r="93" spans="1:35" ht="38.450000000000003" customHeight="1" x14ac:dyDescent="0.25">
      <c r="A93" s="122"/>
      <c r="B93" s="123"/>
      <c r="C93" s="123"/>
      <c r="D93" s="123"/>
      <c r="E93" s="123"/>
      <c r="F93" s="123"/>
      <c r="G93" s="356"/>
      <c r="H93" s="356"/>
      <c r="I93" s="261"/>
      <c r="J93" s="265"/>
      <c r="K93" s="363"/>
      <c r="L93" s="363"/>
      <c r="M93" s="363"/>
      <c r="N93" s="363"/>
      <c r="O93" s="363"/>
      <c r="P93" s="363"/>
      <c r="Q93" s="363"/>
      <c r="R93" s="363"/>
      <c r="S93" s="363"/>
      <c r="T93" s="363"/>
      <c r="U93" s="363"/>
      <c r="V93" s="363"/>
      <c r="W93" s="363"/>
      <c r="X93" s="363"/>
      <c r="Y93" s="363"/>
      <c r="AA93" s="55"/>
      <c r="AI93" s="42"/>
    </row>
    <row r="94" spans="1:35" ht="14.45" customHeight="1" x14ac:dyDescent="0.25">
      <c r="A94" s="122">
        <v>12</v>
      </c>
      <c r="B94" s="123" t="str">
        <f>IF(OR($E$18="áno"),"Blog - samostatné kontá registrovaných blogerov ","NEVYPĹŇA SA")</f>
        <v>NEVYPĹŇA SA</v>
      </c>
      <c r="C94" s="123"/>
      <c r="D94" s="123"/>
      <c r="E94" s="123"/>
      <c r="F94" s="123"/>
      <c r="G94" s="124" t="s">
        <v>75</v>
      </c>
      <c r="H94" s="124"/>
      <c r="I94" s="124"/>
      <c r="J94" s="125" t="s">
        <v>254</v>
      </c>
      <c r="K94" s="125"/>
      <c r="L94" s="125"/>
      <c r="M94" s="125"/>
      <c r="N94" s="125"/>
      <c r="O94" s="125"/>
      <c r="P94" s="125"/>
      <c r="Q94" s="125"/>
      <c r="R94" s="125"/>
      <c r="S94" s="125"/>
      <c r="T94" s="125"/>
      <c r="U94" s="125"/>
      <c r="V94" s="125"/>
      <c r="W94" s="125"/>
      <c r="X94" s="125"/>
      <c r="Y94" s="125"/>
      <c r="AA94" s="55"/>
      <c r="AI94" s="42"/>
    </row>
    <row r="95" spans="1:35" ht="14.45" customHeight="1" x14ac:dyDescent="0.25">
      <c r="A95" s="122"/>
      <c r="B95" s="123"/>
      <c r="C95" s="123"/>
      <c r="D95" s="123"/>
      <c r="E95" s="123"/>
      <c r="F95" s="123"/>
      <c r="G95" s="124"/>
      <c r="H95" s="124"/>
      <c r="I95" s="124"/>
      <c r="J95" s="149" t="s">
        <v>146</v>
      </c>
      <c r="K95" s="149"/>
      <c r="L95" s="149"/>
      <c r="M95" s="149"/>
      <c r="N95" s="149"/>
      <c r="O95" s="149"/>
      <c r="P95" s="149"/>
      <c r="Q95" s="149"/>
      <c r="R95" s="149"/>
      <c r="S95" s="149"/>
      <c r="T95" s="149"/>
      <c r="U95" s="149"/>
      <c r="V95" s="149"/>
      <c r="W95" s="149"/>
      <c r="X95" s="136" t="str">
        <f>IF(G94="áno","R204,R402","")</f>
        <v/>
      </c>
      <c r="Y95" s="136"/>
      <c r="AA95" s="55"/>
      <c r="AI95" s="42"/>
    </row>
    <row r="96" spans="1:35" ht="64.150000000000006" customHeight="1" x14ac:dyDescent="0.25">
      <c r="A96" s="122"/>
      <c r="B96" s="123"/>
      <c r="C96" s="123"/>
      <c r="D96" s="123"/>
      <c r="E96" s="123"/>
      <c r="F96" s="123"/>
      <c r="G96" s="124"/>
      <c r="H96" s="124"/>
      <c r="I96" s="124"/>
      <c r="J96" s="149"/>
      <c r="K96" s="149"/>
      <c r="L96" s="149"/>
      <c r="M96" s="149"/>
      <c r="N96" s="149"/>
      <c r="O96" s="149"/>
      <c r="P96" s="149"/>
      <c r="Q96" s="149"/>
      <c r="R96" s="149"/>
      <c r="S96" s="149"/>
      <c r="T96" s="149"/>
      <c r="U96" s="149"/>
      <c r="V96" s="149"/>
      <c r="W96" s="149"/>
      <c r="X96" s="136"/>
      <c r="Y96" s="136"/>
      <c r="AA96" s="55"/>
      <c r="AI96" s="42"/>
    </row>
    <row r="97" spans="1:35" ht="14.45" customHeight="1" x14ac:dyDescent="0.25">
      <c r="A97" s="122" t="s">
        <v>147</v>
      </c>
      <c r="B97" s="123" t="str">
        <f>IF(G94&lt;&gt;"áno",Z1,"počet aktívnych kont blogerov ")</f>
        <v>NEVYPĹŇA SA</v>
      </c>
      <c r="C97" s="123"/>
      <c r="D97" s="123"/>
      <c r="E97" s="123"/>
      <c r="F97" s="123"/>
      <c r="G97" s="277" t="s">
        <v>349</v>
      </c>
      <c r="H97" s="277"/>
      <c r="I97" s="277"/>
      <c r="J97" s="125" t="s">
        <v>254</v>
      </c>
      <c r="K97" s="125"/>
      <c r="L97" s="125"/>
      <c r="M97" s="125"/>
      <c r="N97" s="125"/>
      <c r="O97" s="125"/>
      <c r="P97" s="125"/>
      <c r="Q97" s="125"/>
      <c r="R97" s="125"/>
      <c r="S97" s="125"/>
      <c r="T97" s="125"/>
      <c r="U97" s="125"/>
      <c r="V97" s="125"/>
      <c r="W97" s="125"/>
      <c r="X97" s="125"/>
      <c r="Y97" s="125"/>
      <c r="AA97" s="55"/>
      <c r="AI97" s="42"/>
    </row>
    <row r="98" spans="1:35" ht="14.45" customHeight="1" x14ac:dyDescent="0.25">
      <c r="A98" s="122"/>
      <c r="B98" s="123"/>
      <c r="C98" s="123"/>
      <c r="D98" s="123"/>
      <c r="E98" s="123"/>
      <c r="F98" s="123"/>
      <c r="G98" s="277"/>
      <c r="H98" s="277"/>
      <c r="I98" s="277"/>
      <c r="J98" s="149" t="s">
        <v>149</v>
      </c>
      <c r="K98" s="149"/>
      <c r="L98" s="149"/>
      <c r="M98" s="149"/>
      <c r="N98" s="149"/>
      <c r="O98" s="149"/>
      <c r="P98" s="149"/>
      <c r="Q98" s="149"/>
      <c r="R98" s="149"/>
      <c r="S98" s="149"/>
      <c r="T98" s="149"/>
      <c r="U98" s="149"/>
      <c r="V98" s="149"/>
      <c r="W98" s="149"/>
      <c r="X98" s="149"/>
      <c r="Y98" s="149"/>
      <c r="AA98" s="55"/>
      <c r="AH98" s="42" t="s">
        <v>321</v>
      </c>
      <c r="AI98" s="42"/>
    </row>
    <row r="99" spans="1:35" ht="14.45" customHeight="1" x14ac:dyDescent="0.25">
      <c r="A99" s="122"/>
      <c r="B99" s="123"/>
      <c r="C99" s="123"/>
      <c r="D99" s="123"/>
      <c r="E99" s="123"/>
      <c r="F99" s="123"/>
      <c r="G99" s="277"/>
      <c r="H99" s="277"/>
      <c r="I99" s="277"/>
      <c r="J99" s="149"/>
      <c r="K99" s="149"/>
      <c r="L99" s="149"/>
      <c r="M99" s="149"/>
      <c r="N99" s="149"/>
      <c r="O99" s="149"/>
      <c r="P99" s="149"/>
      <c r="Q99" s="149"/>
      <c r="R99" s="149"/>
      <c r="S99" s="149"/>
      <c r="T99" s="149"/>
      <c r="U99" s="149"/>
      <c r="V99" s="149"/>
      <c r="W99" s="149"/>
      <c r="X99" s="149"/>
      <c r="Y99" s="149"/>
      <c r="AI99" s="42"/>
    </row>
    <row r="100" spans="1:35" ht="14.45" customHeight="1" x14ac:dyDescent="0.25">
      <c r="A100" s="122" t="s">
        <v>150</v>
      </c>
      <c r="B100" s="123" t="str">
        <f>IF(OR($E$18="áno"),"Backend k požiadavke 12  v budúcej správe žiadateľa ","NEVYPĹŇA SA")</f>
        <v>NEVYPĹŇA SA</v>
      </c>
      <c r="C100" s="123"/>
      <c r="D100" s="123"/>
      <c r="E100" s="123"/>
      <c r="F100" s="123"/>
      <c r="G100" s="124" t="s">
        <v>75</v>
      </c>
      <c r="H100" s="124"/>
      <c r="I100" s="124"/>
      <c r="J100" s="125" t="s">
        <v>254</v>
      </c>
      <c r="K100" s="125"/>
      <c r="L100" s="125"/>
      <c r="M100" s="125"/>
      <c r="N100" s="125"/>
      <c r="O100" s="125"/>
      <c r="P100" s="125"/>
      <c r="Q100" s="125"/>
      <c r="R100" s="125"/>
      <c r="S100" s="125"/>
      <c r="T100" s="125"/>
      <c r="U100" s="125"/>
      <c r="V100" s="125"/>
      <c r="W100" s="125"/>
      <c r="X100" s="125"/>
      <c r="Y100" s="125"/>
      <c r="AB100" s="42" t="s">
        <v>334</v>
      </c>
      <c r="AI100" s="42"/>
    </row>
    <row r="101" spans="1:35" ht="14.45" customHeight="1" x14ac:dyDescent="0.25">
      <c r="A101" s="122"/>
      <c r="B101" s="123"/>
      <c r="C101" s="123"/>
      <c r="D101" s="123"/>
      <c r="E101" s="123"/>
      <c r="F101" s="123"/>
      <c r="G101" s="124"/>
      <c r="H101" s="124"/>
      <c r="I101" s="124"/>
      <c r="J101" s="149" t="str">
        <f>IF(G100="Zvoľte","",IF(G100="Áno","Žiadateľ deklaruje, že  v budúcnosti PLÁNUJE  administráciu príslušnej požiadavky na svojej strane, prostredníctvom vlastných zamestnancov"&amp;" a teda požaduje vytvorenie príslušného admin prostredia a jeho odovzdanie do užívania podľa ním špecifikovaných požiadaviek. "&amp;"Predmetom podpory prostredníctvom KV je výlučne vytvorenie backendu - nie jeho následná administrácia","Žiadateľ deklaruje, že  v budúcnosti NEPLÁNUJE  administráciu príslušnej požiadavky na svojej strane"&amp;", budúca administrácia bude poskytovaná formou nadväzujúcej podpory webstránky poskytovanej v budúcnosti jej zhotoviteľom."&amp;" Návrh backendu nepodlieha zadaniu žiadateľa, jeho vytvorenie je predmetom podpory - nie jeho následná administrácia "))</f>
        <v/>
      </c>
      <c r="K101" s="149"/>
      <c r="L101" s="149"/>
      <c r="M101" s="149"/>
      <c r="N101" s="149"/>
      <c r="O101" s="149"/>
      <c r="P101" s="149"/>
      <c r="Q101" s="149"/>
      <c r="R101" s="149"/>
      <c r="S101" s="149"/>
      <c r="T101" s="149"/>
      <c r="U101" s="149"/>
      <c r="V101" s="149"/>
      <c r="W101" s="149"/>
      <c r="X101" s="136" t="str">
        <f>IF(G100="áno","R405","")</f>
        <v/>
      </c>
      <c r="Y101" s="136"/>
      <c r="AI101" s="42"/>
    </row>
    <row r="102" spans="1:35" ht="105.6" customHeight="1" x14ac:dyDescent="0.25">
      <c r="A102" s="122"/>
      <c r="B102" s="123"/>
      <c r="C102" s="123"/>
      <c r="D102" s="123"/>
      <c r="E102" s="123"/>
      <c r="F102" s="123"/>
      <c r="G102" s="124"/>
      <c r="H102" s="124"/>
      <c r="I102" s="124"/>
      <c r="J102" s="149"/>
      <c r="K102" s="149"/>
      <c r="L102" s="149"/>
      <c r="M102" s="149"/>
      <c r="N102" s="149"/>
      <c r="O102" s="149"/>
      <c r="P102" s="149"/>
      <c r="Q102" s="149"/>
      <c r="R102" s="149"/>
      <c r="S102" s="149"/>
      <c r="T102" s="149"/>
      <c r="U102" s="149"/>
      <c r="V102" s="149"/>
      <c r="W102" s="149"/>
      <c r="X102" s="136"/>
      <c r="Y102" s="136"/>
      <c r="AI102" s="42"/>
    </row>
    <row r="103" spans="1:35" ht="14.45" customHeight="1" x14ac:dyDescent="0.25">
      <c r="A103" s="122" t="s">
        <v>283</v>
      </c>
      <c r="B103" s="123" t="str">
        <f>IF(G100&lt;&gt;"áno",Z1,"Počet budúcich administrátorov na strane žiadateľa")</f>
        <v>NEVYPĹŇA SA</v>
      </c>
      <c r="C103" s="123"/>
      <c r="D103" s="123"/>
      <c r="E103" s="123"/>
      <c r="F103" s="123"/>
      <c r="G103" s="277" t="s">
        <v>349</v>
      </c>
      <c r="H103" s="277"/>
      <c r="I103" s="277"/>
      <c r="J103" s="125" t="s">
        <v>254</v>
      </c>
      <c r="K103" s="125"/>
      <c r="L103" s="125"/>
      <c r="M103" s="125"/>
      <c r="N103" s="125"/>
      <c r="O103" s="125"/>
      <c r="P103" s="125"/>
      <c r="Q103" s="125"/>
      <c r="R103" s="125"/>
      <c r="S103" s="125"/>
      <c r="T103" s="125"/>
      <c r="U103" s="125"/>
      <c r="V103" s="125"/>
      <c r="W103" s="125"/>
      <c r="X103" s="125"/>
      <c r="Y103" s="125"/>
      <c r="AI103" s="42"/>
    </row>
    <row r="104" spans="1:35" ht="14.45" customHeight="1" x14ac:dyDescent="0.25">
      <c r="A104" s="122"/>
      <c r="B104" s="123"/>
      <c r="C104" s="123"/>
      <c r="D104" s="123"/>
      <c r="E104" s="123"/>
      <c r="F104" s="123"/>
      <c r="G104" s="277"/>
      <c r="H104" s="277"/>
      <c r="I104" s="277"/>
      <c r="J104" s="149" t="s">
        <v>144</v>
      </c>
      <c r="K104" s="149"/>
      <c r="L104" s="149"/>
      <c r="M104" s="149"/>
      <c r="N104" s="149"/>
      <c r="O104" s="149"/>
      <c r="P104" s="149"/>
      <c r="Q104" s="149"/>
      <c r="R104" s="149"/>
      <c r="S104" s="149"/>
      <c r="T104" s="149"/>
      <c r="U104" s="149"/>
      <c r="V104" s="149"/>
      <c r="W104" s="149"/>
      <c r="X104" s="149"/>
      <c r="Y104" s="149"/>
      <c r="AI104" s="42"/>
    </row>
    <row r="105" spans="1:35" ht="14.45" customHeight="1" x14ac:dyDescent="0.25">
      <c r="A105" s="122"/>
      <c r="B105" s="123"/>
      <c r="C105" s="123"/>
      <c r="D105" s="123"/>
      <c r="E105" s="123"/>
      <c r="F105" s="123"/>
      <c r="G105" s="277"/>
      <c r="H105" s="277"/>
      <c r="I105" s="277"/>
      <c r="J105" s="149"/>
      <c r="K105" s="149"/>
      <c r="L105" s="149"/>
      <c r="M105" s="149"/>
      <c r="N105" s="149"/>
      <c r="O105" s="149"/>
      <c r="P105" s="149"/>
      <c r="Q105" s="149"/>
      <c r="R105" s="149"/>
      <c r="S105" s="149"/>
      <c r="T105" s="149"/>
      <c r="U105" s="149"/>
      <c r="V105" s="149"/>
      <c r="W105" s="149"/>
      <c r="X105" s="149"/>
      <c r="Y105" s="149"/>
      <c r="AI105" s="42"/>
    </row>
    <row r="106" spans="1:35" ht="66" customHeight="1" x14ac:dyDescent="0.25">
      <c r="A106" s="54">
        <v>13</v>
      </c>
      <c r="B106" s="123" t="str">
        <f>IF(OR($E$18="áno"),"Publikovanie a spätný príjem interaktívnych on-line formulárov ","NEVYPĹŇA SA")</f>
        <v>NEVYPĹŇA SA</v>
      </c>
      <c r="C106" s="123"/>
      <c r="D106" s="123"/>
      <c r="E106" s="123"/>
      <c r="F106" s="123"/>
      <c r="G106" s="294" t="s">
        <v>75</v>
      </c>
      <c r="H106" s="124"/>
      <c r="I106" s="124"/>
      <c r="J106" s="172"/>
      <c r="K106" s="172"/>
      <c r="L106" s="172"/>
      <c r="M106" s="172"/>
      <c r="N106" s="172"/>
      <c r="O106" s="172"/>
      <c r="P106" s="172"/>
      <c r="Q106" s="172"/>
      <c r="R106" s="172"/>
      <c r="S106" s="172"/>
      <c r="T106" s="172"/>
      <c r="U106" s="172"/>
      <c r="V106" s="172"/>
      <c r="W106" s="172"/>
      <c r="X106" s="136" t="str">
        <f>IF(G106="áno","R204,R402","")</f>
        <v/>
      </c>
      <c r="Y106" s="136"/>
      <c r="AI106" s="42"/>
    </row>
    <row r="107" spans="1:35" ht="14.45" customHeight="1" x14ac:dyDescent="0.25">
      <c r="A107" s="122" t="s">
        <v>284</v>
      </c>
      <c r="B107" s="123" t="str">
        <f>IF(G106&lt;&gt;"áno",Z1,"Počet interaktívnych  on-line formulárov")</f>
        <v>NEVYPĹŇA SA</v>
      </c>
      <c r="C107" s="123"/>
      <c r="D107" s="123"/>
      <c r="E107" s="123"/>
      <c r="F107" s="123"/>
      <c r="G107" s="293"/>
      <c r="H107" s="293"/>
      <c r="I107" s="293"/>
      <c r="J107" s="125" t="s">
        <v>254</v>
      </c>
      <c r="K107" s="125"/>
      <c r="L107" s="125"/>
      <c r="M107" s="125"/>
      <c r="N107" s="125"/>
      <c r="O107" s="125"/>
      <c r="P107" s="125"/>
      <c r="Q107" s="125"/>
      <c r="R107" s="125"/>
      <c r="S107" s="125"/>
      <c r="T107" s="125"/>
      <c r="U107" s="125"/>
      <c r="V107" s="125"/>
      <c r="W107" s="125"/>
      <c r="X107" s="125"/>
      <c r="Y107" s="125"/>
      <c r="AI107" s="42"/>
    </row>
    <row r="108" spans="1:35" ht="14.45" customHeight="1" x14ac:dyDescent="0.25">
      <c r="A108" s="122"/>
      <c r="B108" s="123"/>
      <c r="C108" s="123"/>
      <c r="D108" s="123"/>
      <c r="E108" s="123"/>
      <c r="F108" s="123"/>
      <c r="G108" s="293"/>
      <c r="H108" s="293"/>
      <c r="I108" s="293"/>
      <c r="J108" s="149" t="s">
        <v>157</v>
      </c>
      <c r="K108" s="149"/>
      <c r="L108" s="149"/>
      <c r="M108" s="149"/>
      <c r="N108" s="149"/>
      <c r="O108" s="149"/>
      <c r="P108" s="149"/>
      <c r="Q108" s="149"/>
      <c r="R108" s="149"/>
      <c r="S108" s="149"/>
      <c r="T108" s="149"/>
      <c r="U108" s="149"/>
      <c r="V108" s="149"/>
      <c r="W108" s="149"/>
      <c r="X108" s="149"/>
      <c r="Y108" s="149"/>
      <c r="AI108" s="42"/>
    </row>
    <row r="109" spans="1:35" ht="31.9" customHeight="1" x14ac:dyDescent="0.25">
      <c r="A109" s="122"/>
      <c r="B109" s="123"/>
      <c r="C109" s="123"/>
      <c r="D109" s="123"/>
      <c r="E109" s="123"/>
      <c r="F109" s="123"/>
      <c r="G109" s="293"/>
      <c r="H109" s="293"/>
      <c r="I109" s="293"/>
      <c r="J109" s="149"/>
      <c r="K109" s="149"/>
      <c r="L109" s="149"/>
      <c r="M109" s="149"/>
      <c r="N109" s="149"/>
      <c r="O109" s="149"/>
      <c r="P109" s="149"/>
      <c r="Q109" s="149"/>
      <c r="R109" s="149"/>
      <c r="S109" s="149"/>
      <c r="T109" s="149"/>
      <c r="U109" s="149"/>
      <c r="V109" s="149"/>
      <c r="W109" s="149"/>
      <c r="X109" s="149"/>
      <c r="Y109" s="149"/>
      <c r="AI109" s="42"/>
    </row>
    <row r="110" spans="1:35" ht="14.45" customHeight="1" x14ac:dyDescent="0.25">
      <c r="A110" s="122">
        <v>14</v>
      </c>
      <c r="B110" s="123" t="str">
        <f>IF(OR($E$18="áno"),"Frontend registrácie klientov ","NEVYPĹŇA SA")</f>
        <v>NEVYPĹŇA SA</v>
      </c>
      <c r="C110" s="123"/>
      <c r="D110" s="123"/>
      <c r="E110" s="123"/>
      <c r="F110" s="123"/>
      <c r="G110" s="124" t="s">
        <v>75</v>
      </c>
      <c r="H110" s="124"/>
      <c r="I110" s="124"/>
      <c r="J110" s="125" t="s">
        <v>254</v>
      </c>
      <c r="K110" s="125"/>
      <c r="L110" s="125"/>
      <c r="M110" s="125"/>
      <c r="N110" s="125"/>
      <c r="O110" s="125"/>
      <c r="P110" s="125"/>
      <c r="Q110" s="125"/>
      <c r="R110" s="125"/>
      <c r="S110" s="125"/>
      <c r="T110" s="125"/>
      <c r="U110" s="125"/>
      <c r="V110" s="125"/>
      <c r="W110" s="125"/>
      <c r="X110" s="125"/>
      <c r="Y110" s="125"/>
      <c r="AI110" s="42"/>
    </row>
    <row r="111" spans="1:35" ht="14.45" customHeight="1" x14ac:dyDescent="0.25">
      <c r="A111" s="122"/>
      <c r="B111" s="123"/>
      <c r="C111" s="123"/>
      <c r="D111" s="123"/>
      <c r="E111" s="123"/>
      <c r="F111" s="123"/>
      <c r="G111" s="124"/>
      <c r="H111" s="124"/>
      <c r="I111" s="124"/>
      <c r="J111" s="149" t="s">
        <v>159</v>
      </c>
      <c r="K111" s="149"/>
      <c r="L111" s="149"/>
      <c r="M111" s="149"/>
      <c r="N111" s="149"/>
      <c r="O111" s="149"/>
      <c r="P111" s="149"/>
      <c r="Q111" s="149"/>
      <c r="R111" s="149"/>
      <c r="S111" s="149"/>
      <c r="T111" s="149"/>
      <c r="U111" s="149"/>
      <c r="V111" s="149"/>
      <c r="W111" s="149"/>
      <c r="X111" s="136" t="str">
        <f>IF(G110="áno","R204,R402","")</f>
        <v/>
      </c>
      <c r="Y111" s="136"/>
      <c r="AH111" s="42" t="s">
        <v>322</v>
      </c>
      <c r="AI111" s="42"/>
    </row>
    <row r="112" spans="1:35" ht="93" customHeight="1" x14ac:dyDescent="0.25">
      <c r="A112" s="122"/>
      <c r="B112" s="123"/>
      <c r="C112" s="123"/>
      <c r="D112" s="123"/>
      <c r="E112" s="123"/>
      <c r="F112" s="123"/>
      <c r="G112" s="124"/>
      <c r="H112" s="124"/>
      <c r="I112" s="124"/>
      <c r="J112" s="149"/>
      <c r="K112" s="149"/>
      <c r="L112" s="149"/>
      <c r="M112" s="149"/>
      <c r="N112" s="149"/>
      <c r="O112" s="149"/>
      <c r="P112" s="149"/>
      <c r="Q112" s="149"/>
      <c r="R112" s="149"/>
      <c r="S112" s="149"/>
      <c r="T112" s="149"/>
      <c r="U112" s="149"/>
      <c r="V112" s="149"/>
      <c r="W112" s="149"/>
      <c r="X112" s="136"/>
      <c r="Y112" s="136"/>
      <c r="AI112" s="42"/>
    </row>
    <row r="113" spans="1:35" ht="14.45" customHeight="1" x14ac:dyDescent="0.25">
      <c r="A113" s="122" t="s">
        <v>160</v>
      </c>
      <c r="B113" s="278" t="str">
        <f>IF(OR($E$18="áno"),"Ďalšie spracovanie dát registrovaných klientov ","NEVYPĹŇA SA")</f>
        <v>NEVYPĹŇA SA</v>
      </c>
      <c r="C113" s="278"/>
      <c r="D113" s="278"/>
      <c r="E113" s="278"/>
      <c r="F113" s="278"/>
      <c r="G113" s="278"/>
      <c r="H113" s="278"/>
      <c r="I113" s="278"/>
      <c r="J113" s="125" t="s">
        <v>254</v>
      </c>
      <c r="K113" s="125"/>
      <c r="L113" s="125"/>
      <c r="M113" s="125"/>
      <c r="N113" s="125"/>
      <c r="O113" s="125"/>
      <c r="P113" s="125"/>
      <c r="Q113" s="125"/>
      <c r="R113" s="125"/>
      <c r="S113" s="125"/>
      <c r="T113" s="125"/>
      <c r="U113" s="125"/>
      <c r="V113" s="125"/>
      <c r="W113" s="125"/>
      <c r="X113" s="125"/>
      <c r="Y113" s="125"/>
      <c r="AI113" s="42"/>
    </row>
    <row r="114" spans="1:35" ht="14.45" customHeight="1" x14ac:dyDescent="0.25">
      <c r="A114" s="122"/>
      <c r="B114" s="278"/>
      <c r="C114" s="278"/>
      <c r="D114" s="278"/>
      <c r="E114" s="278"/>
      <c r="F114" s="278"/>
      <c r="G114" s="278"/>
      <c r="H114" s="278"/>
      <c r="I114" s="278"/>
      <c r="J114" s="149" t="s">
        <v>162</v>
      </c>
      <c r="K114" s="149"/>
      <c r="L114" s="149"/>
      <c r="M114" s="149"/>
      <c r="N114" s="149"/>
      <c r="O114" s="149"/>
      <c r="P114" s="149"/>
      <c r="Q114" s="149"/>
      <c r="R114" s="149"/>
      <c r="S114" s="149"/>
      <c r="T114" s="149"/>
      <c r="U114" s="149"/>
      <c r="V114" s="149"/>
      <c r="W114" s="149"/>
      <c r="X114" s="136" t="str">
        <f>IF(OR(A118="áno",A119="áno",A120="áno"),"R204","")</f>
        <v/>
      </c>
      <c r="Y114" s="136"/>
      <c r="AB114" s="42"/>
      <c r="AD114" s="42" t="s">
        <v>318</v>
      </c>
      <c r="AH114" s="42" t="s">
        <v>350</v>
      </c>
      <c r="AI114" s="42"/>
    </row>
    <row r="115" spans="1:35" ht="14.45" customHeight="1" x14ac:dyDescent="0.25">
      <c r="A115" s="122"/>
      <c r="B115" s="278"/>
      <c r="C115" s="278"/>
      <c r="D115" s="278"/>
      <c r="E115" s="278"/>
      <c r="F115" s="278"/>
      <c r="G115" s="278"/>
      <c r="H115" s="278"/>
      <c r="I115" s="278"/>
      <c r="J115" s="149"/>
      <c r="K115" s="149"/>
      <c r="L115" s="149"/>
      <c r="M115" s="149"/>
      <c r="N115" s="149"/>
      <c r="O115" s="149"/>
      <c r="P115" s="149"/>
      <c r="Q115" s="149"/>
      <c r="R115" s="149"/>
      <c r="S115" s="149"/>
      <c r="T115" s="149"/>
      <c r="U115" s="149"/>
      <c r="V115" s="149"/>
      <c r="W115" s="149"/>
      <c r="X115" s="136"/>
      <c r="Y115" s="136"/>
      <c r="AI115" s="42"/>
    </row>
    <row r="116" spans="1:35" ht="51" customHeight="1" x14ac:dyDescent="0.25">
      <c r="A116" s="122"/>
      <c r="B116" s="278"/>
      <c r="C116" s="278"/>
      <c r="D116" s="278"/>
      <c r="E116" s="278"/>
      <c r="F116" s="278"/>
      <c r="G116" s="278"/>
      <c r="H116" s="278"/>
      <c r="I116" s="278"/>
      <c r="J116" s="149"/>
      <c r="K116" s="149"/>
      <c r="L116" s="149"/>
      <c r="M116" s="149"/>
      <c r="N116" s="149"/>
      <c r="O116" s="149"/>
      <c r="P116" s="149"/>
      <c r="Q116" s="149"/>
      <c r="R116" s="149"/>
      <c r="S116" s="149"/>
      <c r="T116" s="149"/>
      <c r="U116" s="149"/>
      <c r="V116" s="149"/>
      <c r="W116" s="149"/>
      <c r="X116" s="136"/>
      <c r="Y116" s="136"/>
      <c r="AI116" s="42"/>
    </row>
    <row r="117" spans="1:35" ht="30" customHeight="1" x14ac:dyDescent="0.25">
      <c r="A117" s="368" t="s">
        <v>316</v>
      </c>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AI117" s="42"/>
    </row>
    <row r="118" spans="1:35" ht="30" customHeight="1" x14ac:dyDescent="0.25">
      <c r="A118" s="124" t="s">
        <v>75</v>
      </c>
      <c r="B118" s="124"/>
      <c r="C118" s="124"/>
      <c r="D118" s="123" t="s">
        <v>285</v>
      </c>
      <c r="E118" s="123"/>
      <c r="F118" s="123"/>
      <c r="G118" s="123"/>
      <c r="H118" s="123"/>
      <c r="I118" s="123"/>
      <c r="J118" s="123"/>
      <c r="K118" s="123"/>
      <c r="L118" s="123"/>
      <c r="M118" s="123"/>
      <c r="N118" s="123"/>
      <c r="O118" s="123"/>
      <c r="P118" s="123"/>
      <c r="Q118" s="123"/>
      <c r="R118" s="123"/>
      <c r="S118" s="123"/>
      <c r="T118" s="123"/>
      <c r="U118" s="123"/>
      <c r="V118" s="123"/>
      <c r="W118" s="123"/>
      <c r="X118" s="123"/>
      <c r="Y118" s="123"/>
      <c r="AH118" s="42" t="s">
        <v>335</v>
      </c>
      <c r="AI118" s="42"/>
    </row>
    <row r="119" spans="1:35" ht="14.45" customHeight="1" x14ac:dyDescent="0.25">
      <c r="A119" s="124" t="s">
        <v>75</v>
      </c>
      <c r="B119" s="124"/>
      <c r="C119" s="124"/>
      <c r="D119" s="123" t="s">
        <v>366</v>
      </c>
      <c r="E119" s="123"/>
      <c r="F119" s="123"/>
      <c r="G119" s="123"/>
      <c r="H119" s="123"/>
      <c r="I119" s="123"/>
      <c r="J119" s="123"/>
      <c r="K119" s="123"/>
      <c r="L119" s="123" t="s">
        <v>75</v>
      </c>
      <c r="M119" s="123"/>
      <c r="N119" s="123"/>
      <c r="O119" s="123" t="s">
        <v>281</v>
      </c>
      <c r="P119" s="123"/>
      <c r="Q119" s="123"/>
      <c r="R119" s="123"/>
      <c r="S119" s="123"/>
      <c r="T119" s="123"/>
      <c r="U119" s="123"/>
      <c r="V119" s="123"/>
      <c r="W119" s="123"/>
      <c r="X119" s="123"/>
      <c r="Y119" s="123"/>
      <c r="AI119" s="42"/>
    </row>
    <row r="120" spans="1:35" ht="36" customHeight="1" x14ac:dyDescent="0.25">
      <c r="A120" s="124" t="s">
        <v>75</v>
      </c>
      <c r="B120" s="124"/>
      <c r="C120" s="124"/>
      <c r="D120" s="123" t="s">
        <v>286</v>
      </c>
      <c r="E120" s="123"/>
      <c r="F120" s="123"/>
      <c r="G120" s="123"/>
      <c r="H120" s="123"/>
      <c r="I120" s="123"/>
      <c r="J120" s="123"/>
      <c r="K120" s="123"/>
      <c r="L120" s="123" t="s">
        <v>75</v>
      </c>
      <c r="M120" s="123"/>
      <c r="N120" s="123"/>
      <c r="O120" s="123" t="s">
        <v>281</v>
      </c>
      <c r="P120" s="123"/>
      <c r="Q120" s="123"/>
      <c r="R120" s="123"/>
      <c r="S120" s="123"/>
      <c r="T120" s="123"/>
      <c r="U120" s="123"/>
      <c r="V120" s="123"/>
      <c r="W120" s="123"/>
      <c r="X120" s="123"/>
      <c r="Y120" s="123"/>
      <c r="AI120" s="42"/>
    </row>
    <row r="121" spans="1:35" s="44" customFormat="1" ht="11.45" customHeight="1" x14ac:dyDescent="0.25">
      <c r="A121" s="360"/>
      <c r="B121" s="361"/>
      <c r="C121" s="361"/>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2"/>
    </row>
    <row r="122" spans="1:35" ht="14.45" customHeight="1" x14ac:dyDescent="0.25">
      <c r="A122" s="281">
        <v>15</v>
      </c>
      <c r="B122" s="284" t="str">
        <f>IF(OR($E$18="áno"),"Kalendár ","NEVYPĹŇA SA")</f>
        <v>NEVYPĹŇA SA</v>
      </c>
      <c r="C122" s="285"/>
      <c r="D122" s="285"/>
      <c r="E122" s="285"/>
      <c r="F122" s="286"/>
      <c r="G122" s="193" t="s">
        <v>75</v>
      </c>
      <c r="H122" s="194"/>
      <c r="I122" s="195"/>
      <c r="J122" s="125" t="s">
        <v>254</v>
      </c>
      <c r="K122" s="125"/>
      <c r="L122" s="125"/>
      <c r="M122" s="125"/>
      <c r="N122" s="125"/>
      <c r="O122" s="125"/>
      <c r="P122" s="125"/>
      <c r="Q122" s="125"/>
      <c r="R122" s="125"/>
      <c r="S122" s="125"/>
      <c r="T122" s="125"/>
      <c r="U122" s="125"/>
      <c r="V122" s="125"/>
      <c r="W122" s="125"/>
      <c r="X122" s="125"/>
      <c r="Y122" s="125"/>
      <c r="AI122" s="42"/>
    </row>
    <row r="123" spans="1:35" ht="14.45" customHeight="1" x14ac:dyDescent="0.25">
      <c r="A123" s="282"/>
      <c r="B123" s="287"/>
      <c r="C123" s="288"/>
      <c r="D123" s="288"/>
      <c r="E123" s="288"/>
      <c r="F123" s="289"/>
      <c r="G123" s="196"/>
      <c r="H123" s="197"/>
      <c r="I123" s="198"/>
      <c r="J123" s="157" t="s">
        <v>165</v>
      </c>
      <c r="K123" s="158"/>
      <c r="L123" s="158"/>
      <c r="M123" s="158"/>
      <c r="N123" s="158"/>
      <c r="O123" s="158"/>
      <c r="P123" s="158"/>
      <c r="Q123" s="158"/>
      <c r="R123" s="158"/>
      <c r="S123" s="158"/>
      <c r="T123" s="158"/>
      <c r="U123" s="158"/>
      <c r="V123" s="158"/>
      <c r="W123" s="159"/>
      <c r="X123" s="163" t="str">
        <f>IF(G122="áno","R205, R402","")</f>
        <v/>
      </c>
      <c r="Y123" s="164"/>
      <c r="AI123" s="42"/>
    </row>
    <row r="124" spans="1:35" ht="14.45" customHeight="1" x14ac:dyDescent="0.25">
      <c r="A124" s="283"/>
      <c r="B124" s="290"/>
      <c r="C124" s="291"/>
      <c r="D124" s="291"/>
      <c r="E124" s="291"/>
      <c r="F124" s="292"/>
      <c r="G124" s="199"/>
      <c r="H124" s="200"/>
      <c r="I124" s="201"/>
      <c r="J124" s="160"/>
      <c r="K124" s="161"/>
      <c r="L124" s="161"/>
      <c r="M124" s="161"/>
      <c r="N124" s="161"/>
      <c r="O124" s="161"/>
      <c r="P124" s="161"/>
      <c r="Q124" s="161"/>
      <c r="R124" s="161"/>
      <c r="S124" s="161"/>
      <c r="T124" s="161"/>
      <c r="U124" s="161"/>
      <c r="V124" s="161"/>
      <c r="W124" s="162"/>
      <c r="X124" s="165"/>
      <c r="Y124" s="166"/>
      <c r="AI124" s="42"/>
    </row>
    <row r="125" spans="1:35" ht="14.45" customHeight="1" x14ac:dyDescent="0.25">
      <c r="A125" s="122">
        <v>16</v>
      </c>
      <c r="B125" s="123" t="str">
        <f>IF(OR($E$18="áno"),"Rezervačný systém ","NEVYPĹŇA SA")</f>
        <v>NEVYPĹŇA SA</v>
      </c>
      <c r="C125" s="123"/>
      <c r="D125" s="123"/>
      <c r="E125" s="123"/>
      <c r="F125" s="123"/>
      <c r="G125" s="124" t="s">
        <v>75</v>
      </c>
      <c r="H125" s="124"/>
      <c r="I125" s="124"/>
      <c r="J125" s="172"/>
      <c r="K125" s="172"/>
      <c r="L125" s="172"/>
      <c r="M125" s="172"/>
      <c r="N125" s="172"/>
      <c r="O125" s="172"/>
      <c r="P125" s="172"/>
      <c r="Q125" s="172"/>
      <c r="R125" s="172"/>
      <c r="S125" s="172"/>
      <c r="T125" s="172"/>
      <c r="U125" s="172"/>
      <c r="V125" s="172"/>
      <c r="W125" s="172"/>
      <c r="X125" s="136" t="str">
        <f>IF(G125="áno","R204,R402","")</f>
        <v/>
      </c>
      <c r="Y125" s="136"/>
      <c r="AI125" s="42"/>
    </row>
    <row r="126" spans="1:35" ht="14.45" customHeight="1" x14ac:dyDescent="0.25">
      <c r="A126" s="122"/>
      <c r="B126" s="123"/>
      <c r="C126" s="123"/>
      <c r="D126" s="123"/>
      <c r="E126" s="123"/>
      <c r="F126" s="123"/>
      <c r="G126" s="124"/>
      <c r="H126" s="124"/>
      <c r="I126" s="124"/>
      <c r="J126" s="172"/>
      <c r="K126" s="172"/>
      <c r="L126" s="172"/>
      <c r="M126" s="172"/>
      <c r="N126" s="172"/>
      <c r="O126" s="172"/>
      <c r="P126" s="172"/>
      <c r="Q126" s="172"/>
      <c r="R126" s="172"/>
      <c r="S126" s="172"/>
      <c r="T126" s="172"/>
      <c r="U126" s="172"/>
      <c r="V126" s="172"/>
      <c r="W126" s="172"/>
      <c r="X126" s="136"/>
      <c r="Y126" s="136"/>
      <c r="AI126" s="42"/>
    </row>
    <row r="127" spans="1:35" ht="14.45" customHeight="1" x14ac:dyDescent="0.25">
      <c r="A127" s="122"/>
      <c r="B127" s="123"/>
      <c r="C127" s="123"/>
      <c r="D127" s="123"/>
      <c r="E127" s="123"/>
      <c r="F127" s="123"/>
      <c r="G127" s="124"/>
      <c r="H127" s="124"/>
      <c r="I127" s="124"/>
      <c r="J127" s="172"/>
      <c r="K127" s="172"/>
      <c r="L127" s="172"/>
      <c r="M127" s="172"/>
      <c r="N127" s="172"/>
      <c r="O127" s="172"/>
      <c r="P127" s="172"/>
      <c r="Q127" s="172"/>
      <c r="R127" s="172"/>
      <c r="S127" s="172"/>
      <c r="T127" s="172"/>
      <c r="U127" s="172"/>
      <c r="V127" s="172"/>
      <c r="W127" s="172"/>
      <c r="X127" s="136"/>
      <c r="Y127" s="136"/>
      <c r="AB127" s="42" t="s">
        <v>336</v>
      </c>
      <c r="AI127" s="42"/>
    </row>
    <row r="128" spans="1:35" ht="14.45" customHeight="1" x14ac:dyDescent="0.25">
      <c r="A128" s="122" t="s">
        <v>168</v>
      </c>
      <c r="B128" s="123" t="str">
        <f>IF(G125&lt;&gt;"áno",Z1,"Frontend interného  rezervačného systému žiadateľa  s predpripraveným napojením naň")</f>
        <v>NEVYPĹŇA SA</v>
      </c>
      <c r="C128" s="123"/>
      <c r="D128" s="123"/>
      <c r="E128" s="123"/>
      <c r="F128" s="123"/>
      <c r="G128" s="124" t="s">
        <v>75</v>
      </c>
      <c r="H128" s="124"/>
      <c r="I128" s="124"/>
      <c r="J128" s="125" t="s">
        <v>254</v>
      </c>
      <c r="K128" s="125"/>
      <c r="L128" s="125"/>
      <c r="M128" s="125"/>
      <c r="N128" s="125"/>
      <c r="O128" s="125"/>
      <c r="P128" s="125"/>
      <c r="Q128" s="125"/>
      <c r="R128" s="125"/>
      <c r="S128" s="125"/>
      <c r="T128" s="125"/>
      <c r="U128" s="125"/>
      <c r="V128" s="125"/>
      <c r="W128" s="125"/>
      <c r="X128" s="125"/>
      <c r="Y128" s="125"/>
      <c r="AI128" s="42"/>
    </row>
    <row r="129" spans="1:35" ht="14.45" customHeight="1" x14ac:dyDescent="0.25">
      <c r="A129" s="122"/>
      <c r="B129" s="123"/>
      <c r="C129" s="123"/>
      <c r="D129" s="123"/>
      <c r="E129" s="123"/>
      <c r="F129" s="123"/>
      <c r="G129" s="124"/>
      <c r="H129" s="124"/>
      <c r="I129" s="124"/>
      <c r="J129" s="149" t="str">
        <f>IF(G128&lt;&gt;"Nie",AM4,AM5)</f>
        <v>Príslušná podstránka musí byť pripravená na napojenie na už existujúci interný rezervačný systém žiadateľa (tvorba samostatného, interného rezervačného systém patrí do odvetvia IKP - programovanie a nemôže byť  súčasťou dodávky podľa tohto zadania) Súčasťou dodávky podľa tohto zadania môže byť len predpríprava na napojenie na definovaný systém žiadateľa</v>
      </c>
      <c r="K129" s="149"/>
      <c r="L129" s="149"/>
      <c r="M129" s="149"/>
      <c r="N129" s="149"/>
      <c r="O129" s="149"/>
      <c r="P129" s="149"/>
      <c r="Q129" s="149"/>
      <c r="R129" s="149"/>
      <c r="S129" s="149"/>
      <c r="T129" s="149"/>
      <c r="U129" s="149"/>
      <c r="V129" s="149"/>
      <c r="W129" s="149"/>
      <c r="X129" s="136" t="str">
        <f>IF(G128="áno","R204,R402","")</f>
        <v/>
      </c>
      <c r="Y129" s="136"/>
      <c r="AI129" s="42"/>
    </row>
    <row r="130" spans="1:35" ht="90" customHeight="1" x14ac:dyDescent="0.25">
      <c r="A130" s="122"/>
      <c r="B130" s="123"/>
      <c r="C130" s="123"/>
      <c r="D130" s="123"/>
      <c r="E130" s="123"/>
      <c r="F130" s="123"/>
      <c r="G130" s="124"/>
      <c r="H130" s="124"/>
      <c r="I130" s="124"/>
      <c r="J130" s="149"/>
      <c r="K130" s="149"/>
      <c r="L130" s="149"/>
      <c r="M130" s="149"/>
      <c r="N130" s="149"/>
      <c r="O130" s="149"/>
      <c r="P130" s="149"/>
      <c r="Q130" s="149"/>
      <c r="R130" s="149"/>
      <c r="S130" s="149"/>
      <c r="T130" s="149"/>
      <c r="U130" s="149"/>
      <c r="V130" s="149"/>
      <c r="W130" s="149"/>
      <c r="X130" s="136"/>
      <c r="Y130" s="136"/>
      <c r="AI130" s="42"/>
    </row>
    <row r="131" spans="1:35" ht="14.45" customHeight="1" x14ac:dyDescent="0.25">
      <c r="A131" s="279" t="s">
        <v>172</v>
      </c>
      <c r="B131" s="280" t="str">
        <f>IF($G$128&lt;&gt;"NIE",Z1,"Konkretizácia základného rezervačného systému na webstránke ")</f>
        <v>NEVYPĹŇA SA</v>
      </c>
      <c r="C131" s="280"/>
      <c r="D131" s="280"/>
      <c r="E131" s="280"/>
      <c r="F131" s="280"/>
      <c r="G131" s="280"/>
      <c r="H131" s="280"/>
      <c r="I131" s="280"/>
      <c r="J131" s="125" t="s">
        <v>254</v>
      </c>
      <c r="K131" s="125"/>
      <c r="L131" s="125"/>
      <c r="M131" s="125"/>
      <c r="N131" s="125"/>
      <c r="O131" s="125"/>
      <c r="P131" s="125"/>
      <c r="Q131" s="125"/>
      <c r="R131" s="125"/>
      <c r="S131" s="125"/>
      <c r="T131" s="125"/>
      <c r="U131" s="125"/>
      <c r="V131" s="125"/>
      <c r="W131" s="125"/>
      <c r="X131" s="125"/>
      <c r="Y131" s="125"/>
      <c r="AI131" s="42"/>
    </row>
    <row r="132" spans="1:35" ht="14.45" customHeight="1" x14ac:dyDescent="0.25">
      <c r="A132" s="279"/>
      <c r="B132" s="280"/>
      <c r="C132" s="280"/>
      <c r="D132" s="280"/>
      <c r="E132" s="280"/>
      <c r="F132" s="280"/>
      <c r="G132" s="280"/>
      <c r="H132" s="280"/>
      <c r="I132" s="280"/>
      <c r="J132" s="149" t="s">
        <v>174</v>
      </c>
      <c r="K132" s="149"/>
      <c r="L132" s="149"/>
      <c r="M132" s="149"/>
      <c r="N132" s="149"/>
      <c r="O132" s="149"/>
      <c r="P132" s="149"/>
      <c r="Q132" s="149"/>
      <c r="R132" s="149"/>
      <c r="S132" s="149"/>
      <c r="T132" s="149"/>
      <c r="U132" s="149"/>
      <c r="V132" s="149"/>
      <c r="W132" s="149"/>
      <c r="X132" s="136" t="str">
        <f>IF(OR(A135="áno",A136="áno",A137="áno",A139="áno",A138="áno"),"R204,R402","")</f>
        <v/>
      </c>
      <c r="Y132" s="136"/>
      <c r="AI132" s="42"/>
    </row>
    <row r="133" spans="1:35" ht="14.45" customHeight="1" x14ac:dyDescent="0.25">
      <c r="A133" s="279"/>
      <c r="B133" s="280"/>
      <c r="C133" s="280"/>
      <c r="D133" s="280"/>
      <c r="E133" s="280"/>
      <c r="F133" s="280"/>
      <c r="G133" s="280"/>
      <c r="H133" s="280"/>
      <c r="I133" s="280"/>
      <c r="J133" s="149"/>
      <c r="K133" s="149"/>
      <c r="L133" s="149"/>
      <c r="M133" s="149"/>
      <c r="N133" s="149"/>
      <c r="O133" s="149"/>
      <c r="P133" s="149"/>
      <c r="Q133" s="149"/>
      <c r="R133" s="149"/>
      <c r="S133" s="149"/>
      <c r="T133" s="149"/>
      <c r="U133" s="149"/>
      <c r="V133" s="149"/>
      <c r="W133" s="149"/>
      <c r="X133" s="136"/>
      <c r="Y133" s="136"/>
      <c r="AB133" s="42" t="s">
        <v>323</v>
      </c>
      <c r="AI133" s="42"/>
    </row>
    <row r="134" spans="1:35" ht="30.6" customHeight="1" x14ac:dyDescent="0.25">
      <c r="A134" s="251" t="s">
        <v>316</v>
      </c>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3"/>
      <c r="AI134" s="42"/>
    </row>
    <row r="135" spans="1:35" ht="14.45" customHeight="1" x14ac:dyDescent="0.25">
      <c r="A135" s="124" t="s">
        <v>75</v>
      </c>
      <c r="B135" s="124"/>
      <c r="C135" s="124"/>
      <c r="D135" s="123" t="s">
        <v>287</v>
      </c>
      <c r="E135" s="123"/>
      <c r="F135" s="123"/>
      <c r="G135" s="123"/>
      <c r="H135" s="123"/>
      <c r="I135" s="123"/>
      <c r="J135" s="123"/>
      <c r="K135" s="123"/>
      <c r="L135" s="123"/>
      <c r="M135" s="123"/>
      <c r="N135" s="123"/>
      <c r="O135" s="123"/>
      <c r="P135" s="123"/>
      <c r="Q135" s="123"/>
      <c r="R135" s="123"/>
      <c r="S135" s="123"/>
      <c r="T135" s="123"/>
      <c r="U135" s="123"/>
      <c r="V135" s="123"/>
      <c r="W135" s="123"/>
      <c r="X135" s="123"/>
      <c r="Y135" s="123"/>
      <c r="AI135" s="42"/>
    </row>
    <row r="136" spans="1:35" ht="28.9" customHeight="1" x14ac:dyDescent="0.25">
      <c r="A136" s="124" t="s">
        <v>75</v>
      </c>
      <c r="B136" s="124"/>
      <c r="C136" s="124"/>
      <c r="D136" s="123" t="s">
        <v>288</v>
      </c>
      <c r="E136" s="123"/>
      <c r="F136" s="123"/>
      <c r="G136" s="123"/>
      <c r="H136" s="123"/>
      <c r="I136" s="123"/>
      <c r="J136" s="123"/>
      <c r="K136" s="123"/>
      <c r="L136" s="123" t="s">
        <v>75</v>
      </c>
      <c r="M136" s="123"/>
      <c r="N136" s="123"/>
      <c r="O136" s="123" t="s">
        <v>281</v>
      </c>
      <c r="P136" s="123"/>
      <c r="Q136" s="123"/>
      <c r="R136" s="123"/>
      <c r="S136" s="123"/>
      <c r="T136" s="123"/>
      <c r="U136" s="123"/>
      <c r="V136" s="123"/>
      <c r="W136" s="123"/>
      <c r="X136" s="123"/>
      <c r="Y136" s="123"/>
      <c r="AI136" s="42"/>
    </row>
    <row r="137" spans="1:35" ht="14.45" customHeight="1" x14ac:dyDescent="0.25">
      <c r="A137" s="124" t="s">
        <v>75</v>
      </c>
      <c r="B137" s="124"/>
      <c r="C137" s="124"/>
      <c r="D137" s="123" t="s">
        <v>362</v>
      </c>
      <c r="E137" s="123"/>
      <c r="F137" s="123"/>
      <c r="G137" s="123"/>
      <c r="H137" s="123"/>
      <c r="I137" s="123"/>
      <c r="J137" s="123"/>
      <c r="K137" s="123"/>
      <c r="L137" s="123" t="s">
        <v>75</v>
      </c>
      <c r="M137" s="123"/>
      <c r="N137" s="123"/>
      <c r="O137" s="123" t="s">
        <v>281</v>
      </c>
      <c r="P137" s="123"/>
      <c r="Q137" s="123"/>
      <c r="R137" s="123"/>
      <c r="S137" s="123"/>
      <c r="T137" s="123"/>
      <c r="U137" s="123"/>
      <c r="V137" s="123"/>
      <c r="W137" s="123"/>
      <c r="X137" s="123"/>
      <c r="Y137" s="123"/>
      <c r="AI137" s="42"/>
    </row>
    <row r="138" spans="1:35" ht="30" customHeight="1" x14ac:dyDescent="0.25">
      <c r="A138" s="124" t="s">
        <v>75</v>
      </c>
      <c r="B138" s="124"/>
      <c r="C138" s="124"/>
      <c r="D138" s="123" t="s">
        <v>363</v>
      </c>
      <c r="E138" s="123"/>
      <c r="F138" s="123"/>
      <c r="G138" s="123"/>
      <c r="H138" s="123"/>
      <c r="I138" s="123"/>
      <c r="J138" s="123"/>
      <c r="K138" s="123"/>
      <c r="L138" s="123" t="s">
        <v>75</v>
      </c>
      <c r="M138" s="123"/>
      <c r="N138" s="123"/>
      <c r="O138" s="123" t="s">
        <v>281</v>
      </c>
      <c r="P138" s="123"/>
      <c r="Q138" s="123"/>
      <c r="R138" s="123"/>
      <c r="S138" s="123"/>
      <c r="T138" s="123"/>
      <c r="U138" s="123"/>
      <c r="V138" s="123"/>
      <c r="W138" s="123"/>
      <c r="X138" s="123"/>
      <c r="Y138" s="123"/>
      <c r="AI138" s="42"/>
    </row>
    <row r="139" spans="1:35" ht="30" customHeight="1" x14ac:dyDescent="0.25">
      <c r="A139" s="124" t="s">
        <v>75</v>
      </c>
      <c r="B139" s="124"/>
      <c r="C139" s="124"/>
      <c r="D139" s="123" t="s">
        <v>289</v>
      </c>
      <c r="E139" s="123"/>
      <c r="F139" s="123"/>
      <c r="G139" s="123"/>
      <c r="H139" s="123"/>
      <c r="I139" s="123"/>
      <c r="J139" s="123"/>
      <c r="K139" s="123"/>
      <c r="L139" s="123"/>
      <c r="M139" s="123"/>
      <c r="N139" s="123"/>
      <c r="O139" s="123"/>
      <c r="P139" s="123"/>
      <c r="Q139" s="123"/>
      <c r="R139" s="123"/>
      <c r="S139" s="123"/>
      <c r="T139" s="123"/>
      <c r="U139" s="123"/>
      <c r="V139" s="123"/>
      <c r="W139" s="123"/>
      <c r="X139" s="123"/>
      <c r="Y139" s="123"/>
      <c r="AI139" s="42"/>
    </row>
    <row r="140" spans="1:35" ht="16.899999999999999" customHeight="1" x14ac:dyDescent="0.25">
      <c r="AI140" s="42"/>
    </row>
    <row r="141" spans="1:35" ht="14.45" customHeight="1" x14ac:dyDescent="0.25">
      <c r="A141" s="122" t="s">
        <v>176</v>
      </c>
      <c r="B141" s="123" t="str">
        <f>IF($G$128&lt;&gt;"NIE",Z1,"Počet samostatných sekcií základného rezervačného systému  na webstránke ")</f>
        <v>NEVYPĹŇA SA</v>
      </c>
      <c r="C141" s="123"/>
      <c r="D141" s="123"/>
      <c r="E141" s="123"/>
      <c r="F141" s="123"/>
      <c r="G141" s="258" t="s">
        <v>349</v>
      </c>
      <c r="H141" s="258"/>
      <c r="I141" s="259"/>
      <c r="J141" s="125" t="s">
        <v>254</v>
      </c>
      <c r="K141" s="125"/>
      <c r="L141" s="125"/>
      <c r="M141" s="125"/>
      <c r="N141" s="125"/>
      <c r="O141" s="125"/>
      <c r="P141" s="125"/>
      <c r="Q141" s="125"/>
      <c r="R141" s="125"/>
      <c r="S141" s="125"/>
      <c r="T141" s="125"/>
      <c r="U141" s="125"/>
      <c r="V141" s="125"/>
      <c r="W141" s="125"/>
      <c r="X141" s="125"/>
      <c r="Y141" s="125"/>
      <c r="AH141" s="42" t="s">
        <v>324</v>
      </c>
      <c r="AI141" s="42"/>
    </row>
    <row r="142" spans="1:35" ht="14.45" customHeight="1" x14ac:dyDescent="0.25">
      <c r="A142" s="122"/>
      <c r="B142" s="123"/>
      <c r="C142" s="123"/>
      <c r="D142" s="123"/>
      <c r="E142" s="123"/>
      <c r="F142" s="123"/>
      <c r="G142" s="260"/>
      <c r="H142" s="260"/>
      <c r="I142" s="261"/>
      <c r="J142" s="265" t="s">
        <v>178</v>
      </c>
      <c r="K142" s="266"/>
      <c r="L142" s="266"/>
      <c r="M142" s="266"/>
      <c r="N142" s="266"/>
      <c r="O142" s="266"/>
      <c r="P142" s="266"/>
      <c r="Q142" s="266"/>
      <c r="R142" s="266"/>
      <c r="S142" s="266"/>
      <c r="T142" s="266"/>
      <c r="U142" s="266"/>
      <c r="V142" s="266"/>
      <c r="W142" s="266"/>
      <c r="X142" s="266"/>
      <c r="Y142" s="267"/>
      <c r="AI142" s="42"/>
    </row>
    <row r="143" spans="1:35" ht="70.150000000000006" customHeight="1" x14ac:dyDescent="0.25">
      <c r="A143" s="122"/>
      <c r="B143" s="123"/>
      <c r="C143" s="123"/>
      <c r="D143" s="123"/>
      <c r="E143" s="123"/>
      <c r="F143" s="123"/>
      <c r="G143" s="260"/>
      <c r="H143" s="260"/>
      <c r="I143" s="261"/>
      <c r="J143" s="265"/>
      <c r="K143" s="266"/>
      <c r="L143" s="266"/>
      <c r="M143" s="266"/>
      <c r="N143" s="266"/>
      <c r="O143" s="266"/>
      <c r="P143" s="266"/>
      <c r="Q143" s="266"/>
      <c r="R143" s="266"/>
      <c r="S143" s="266"/>
      <c r="T143" s="266"/>
      <c r="U143" s="266"/>
      <c r="V143" s="266"/>
      <c r="W143" s="266"/>
      <c r="X143" s="266"/>
      <c r="Y143" s="267"/>
      <c r="AH143" s="42"/>
      <c r="AI143" s="42"/>
    </row>
    <row r="144" spans="1:35" ht="14.45" customHeight="1" x14ac:dyDescent="0.25">
      <c r="A144" s="122" t="s">
        <v>179</v>
      </c>
      <c r="B144" s="123" t="str">
        <f>IF($G$128&lt;&gt;"NIE",Z1,"Približný počet TYPOV v čase rezervovateľných položiek v základom rezervačnom systéme")</f>
        <v>NEVYPĹŇA SA</v>
      </c>
      <c r="C144" s="123"/>
      <c r="D144" s="123"/>
      <c r="E144" s="123"/>
      <c r="F144" s="123"/>
      <c r="G144" s="258" t="s">
        <v>349</v>
      </c>
      <c r="H144" s="258"/>
      <c r="I144" s="259"/>
      <c r="J144" s="125" t="s">
        <v>254</v>
      </c>
      <c r="K144" s="125"/>
      <c r="L144" s="125"/>
      <c r="M144" s="125"/>
      <c r="N144" s="125"/>
      <c r="O144" s="125"/>
      <c r="P144" s="125"/>
      <c r="Q144" s="125"/>
      <c r="R144" s="125"/>
      <c r="S144" s="125"/>
      <c r="T144" s="125"/>
      <c r="U144" s="125"/>
      <c r="V144" s="125"/>
      <c r="W144" s="125"/>
      <c r="X144" s="125"/>
      <c r="Y144" s="125"/>
      <c r="AH144" s="42"/>
      <c r="AI144" s="42"/>
    </row>
    <row r="145" spans="1:35" ht="14.45" customHeight="1" x14ac:dyDescent="0.25">
      <c r="A145" s="122"/>
      <c r="B145" s="123"/>
      <c r="C145" s="123"/>
      <c r="D145" s="123"/>
      <c r="E145" s="123"/>
      <c r="F145" s="123"/>
      <c r="G145" s="260"/>
      <c r="H145" s="260"/>
      <c r="I145" s="261"/>
      <c r="J145" s="265" t="s">
        <v>181</v>
      </c>
      <c r="K145" s="266"/>
      <c r="L145" s="266"/>
      <c r="M145" s="266"/>
      <c r="N145" s="266"/>
      <c r="O145" s="266"/>
      <c r="P145" s="266"/>
      <c r="Q145" s="266"/>
      <c r="R145" s="266"/>
      <c r="S145" s="266"/>
      <c r="T145" s="266"/>
      <c r="U145" s="266"/>
      <c r="V145" s="266"/>
      <c r="W145" s="266"/>
      <c r="X145" s="266"/>
      <c r="Y145" s="267"/>
      <c r="AH145" s="42"/>
      <c r="AI145" s="42"/>
    </row>
    <row r="146" spans="1:35" ht="81" customHeight="1" x14ac:dyDescent="0.25">
      <c r="A146" s="122"/>
      <c r="B146" s="123"/>
      <c r="C146" s="123"/>
      <c r="D146" s="123"/>
      <c r="E146" s="123"/>
      <c r="F146" s="123"/>
      <c r="G146" s="262"/>
      <c r="H146" s="262"/>
      <c r="I146" s="263"/>
      <c r="J146" s="160"/>
      <c r="K146" s="161"/>
      <c r="L146" s="161"/>
      <c r="M146" s="161"/>
      <c r="N146" s="161"/>
      <c r="O146" s="161"/>
      <c r="P146" s="161"/>
      <c r="Q146" s="161"/>
      <c r="R146" s="161"/>
      <c r="S146" s="161"/>
      <c r="T146" s="161"/>
      <c r="U146" s="161"/>
      <c r="V146" s="161"/>
      <c r="W146" s="161"/>
      <c r="X146" s="161"/>
      <c r="Y146" s="162"/>
      <c r="AH146" s="42"/>
      <c r="AI146" s="42"/>
    </row>
    <row r="147" spans="1:35" ht="14.45" customHeight="1" x14ac:dyDescent="0.25">
      <c r="A147" s="122" t="s">
        <v>290</v>
      </c>
      <c r="B147" s="123" t="str">
        <f>IF($G$128&lt;&gt;"NIE",Z1,"Databáza v čase rezervovateľných položiek je súčasťou základného rezervačného systému na webstránke ")</f>
        <v>NEVYPĹŇA SA</v>
      </c>
      <c r="C147" s="123"/>
      <c r="D147" s="123"/>
      <c r="E147" s="123"/>
      <c r="F147" s="123"/>
      <c r="G147" s="124" t="s">
        <v>75</v>
      </c>
      <c r="H147" s="124"/>
      <c r="I147" s="124"/>
      <c r="J147" s="125" t="s">
        <v>254</v>
      </c>
      <c r="K147" s="125"/>
      <c r="L147" s="125"/>
      <c r="M147" s="125"/>
      <c r="N147" s="125"/>
      <c r="O147" s="125"/>
      <c r="P147" s="125"/>
      <c r="Q147" s="125"/>
      <c r="R147" s="125"/>
      <c r="S147" s="125"/>
      <c r="T147" s="125"/>
      <c r="U147" s="125"/>
      <c r="V147" s="125"/>
      <c r="W147" s="125"/>
      <c r="X147" s="125"/>
      <c r="Y147" s="125"/>
      <c r="AA147" s="42" t="str">
        <f>IF($G$128&lt;&gt;"NIE",Z1,"Približný počet TYPOV v čase rezervovateľných položiek v základom rezervačnom systéme e ")</f>
        <v>NEVYPĹŇA SA</v>
      </c>
      <c r="AH147" s="42"/>
      <c r="AI147" s="42"/>
    </row>
    <row r="148" spans="1:35" ht="14.45" customHeight="1" x14ac:dyDescent="0.25">
      <c r="A148" s="122"/>
      <c r="B148" s="123"/>
      <c r="C148" s="123"/>
      <c r="D148" s="123"/>
      <c r="E148" s="123"/>
      <c r="F148" s="123"/>
      <c r="G148" s="124"/>
      <c r="H148" s="124"/>
      <c r="I148" s="124"/>
      <c r="J148" s="149" t="s">
        <v>291</v>
      </c>
      <c r="K148" s="149"/>
      <c r="L148" s="149"/>
      <c r="M148" s="149"/>
      <c r="N148" s="149"/>
      <c r="O148" s="149"/>
      <c r="P148" s="149"/>
      <c r="Q148" s="149"/>
      <c r="R148" s="149"/>
      <c r="S148" s="149"/>
      <c r="T148" s="149"/>
      <c r="U148" s="149"/>
      <c r="V148" s="149"/>
      <c r="W148" s="149"/>
      <c r="X148" s="136" t="str">
        <f>IF(G147="áno","R204,R402","")</f>
        <v/>
      </c>
      <c r="Y148" s="136"/>
      <c r="AH148" s="42"/>
      <c r="AI148" s="42"/>
    </row>
    <row r="149" spans="1:35" ht="95.45" customHeight="1" x14ac:dyDescent="0.25">
      <c r="A149" s="122"/>
      <c r="B149" s="123"/>
      <c r="C149" s="123"/>
      <c r="D149" s="123"/>
      <c r="E149" s="123"/>
      <c r="F149" s="123"/>
      <c r="G149" s="124"/>
      <c r="H149" s="124"/>
      <c r="I149" s="124"/>
      <c r="J149" s="149"/>
      <c r="K149" s="149"/>
      <c r="L149" s="149"/>
      <c r="M149" s="149"/>
      <c r="N149" s="149"/>
      <c r="O149" s="149"/>
      <c r="P149" s="149"/>
      <c r="Q149" s="149"/>
      <c r="R149" s="149"/>
      <c r="S149" s="149"/>
      <c r="T149" s="149"/>
      <c r="U149" s="149"/>
      <c r="V149" s="149"/>
      <c r="W149" s="149"/>
      <c r="X149" s="136"/>
      <c r="Y149" s="136"/>
      <c r="AB149" s="42" t="s">
        <v>337</v>
      </c>
      <c r="AH149" s="42"/>
      <c r="AI149" s="42"/>
    </row>
    <row r="150" spans="1:35" ht="14.45" customHeight="1" x14ac:dyDescent="0.25">
      <c r="A150" s="122" t="s">
        <v>185</v>
      </c>
      <c r="B150" s="123" t="str">
        <f>IF($G$128&lt;&gt;"NIE",Z1,"Backend k požiadavke 16-B  v budúcej správe žiadateľa ")</f>
        <v>NEVYPĹŇA SA</v>
      </c>
      <c r="C150" s="123"/>
      <c r="D150" s="123"/>
      <c r="E150" s="123"/>
      <c r="F150" s="123"/>
      <c r="G150" s="124" t="s">
        <v>75</v>
      </c>
      <c r="H150" s="124"/>
      <c r="I150" s="124"/>
      <c r="J150" s="125" t="s">
        <v>254</v>
      </c>
      <c r="K150" s="125"/>
      <c r="L150" s="125"/>
      <c r="M150" s="125"/>
      <c r="N150" s="125"/>
      <c r="O150" s="125"/>
      <c r="P150" s="125"/>
      <c r="Q150" s="125"/>
      <c r="R150" s="125"/>
      <c r="S150" s="125"/>
      <c r="T150" s="125"/>
      <c r="U150" s="125"/>
      <c r="V150" s="125"/>
      <c r="W150" s="125"/>
      <c r="X150" s="125"/>
      <c r="Y150" s="125"/>
      <c r="AH150" s="42"/>
      <c r="AI150" s="42"/>
    </row>
    <row r="151" spans="1:35" ht="14.45" customHeight="1" x14ac:dyDescent="0.25">
      <c r="A151" s="122"/>
      <c r="B151" s="123"/>
      <c r="C151" s="123"/>
      <c r="D151" s="123"/>
      <c r="E151" s="123"/>
      <c r="F151" s="123"/>
      <c r="G151" s="124"/>
      <c r="H151" s="124"/>
      <c r="I151" s="124"/>
      <c r="J151" s="149" t="str">
        <f>IF(G150="Zvoľte","",IF(G150="Áno","Žiadateľ deklaruje, že  v budúcnosti PLÁNUJE  administráciu príslušnej požiadavky na svojej strane, prostredníctvom vlastných zamestnancov"&amp;" a teda požaduje vytvorenie príslušného admin prostredia a jeho odovzdanie do užívania podľa ním špecifikovaných požiadaviek. "&amp;"Predmetom podpory prostredníctvom KV je výlučne vytvorenie backendu - nie jeho následná administrácia","Žiadateľ deklaruje, že  v budúcnosti NEPLÁNUJE  administráciu príslušnej požiadavky na svojej strane"&amp;", budúca administrácia bude poskytovaná formou nadväzujúcej podpory webstránky poskytovanej v budúcnosti jej zhotoviteľom."&amp;" Návrh backendu nepodlieha zadaniu žiadateľa, jeho vytvorenie je predmetom podpory - nie jeho následná administrácia "))</f>
        <v/>
      </c>
      <c r="K151" s="149"/>
      <c r="L151" s="149"/>
      <c r="M151" s="149"/>
      <c r="N151" s="149"/>
      <c r="O151" s="149"/>
      <c r="P151" s="149"/>
      <c r="Q151" s="149"/>
      <c r="R151" s="149"/>
      <c r="S151" s="149"/>
      <c r="T151" s="149"/>
      <c r="U151" s="149"/>
      <c r="V151" s="149"/>
      <c r="W151" s="149"/>
      <c r="X151" s="136" t="str">
        <f>IF(G150="áno","R405","")</f>
        <v/>
      </c>
      <c r="Y151" s="136"/>
      <c r="AH151" s="42"/>
      <c r="AI151" s="42"/>
    </row>
    <row r="152" spans="1:35" ht="104.45" customHeight="1" x14ac:dyDescent="0.25">
      <c r="A152" s="122"/>
      <c r="B152" s="123"/>
      <c r="C152" s="123"/>
      <c r="D152" s="123"/>
      <c r="E152" s="123"/>
      <c r="F152" s="123"/>
      <c r="G152" s="124"/>
      <c r="H152" s="124"/>
      <c r="I152" s="124"/>
      <c r="J152" s="149"/>
      <c r="K152" s="149"/>
      <c r="L152" s="149"/>
      <c r="M152" s="149"/>
      <c r="N152" s="149"/>
      <c r="O152" s="149"/>
      <c r="P152" s="149"/>
      <c r="Q152" s="149"/>
      <c r="R152" s="149"/>
      <c r="S152" s="149"/>
      <c r="T152" s="149"/>
      <c r="U152" s="149"/>
      <c r="V152" s="149"/>
      <c r="W152" s="149"/>
      <c r="X152" s="136"/>
      <c r="Y152" s="136"/>
      <c r="AF152" s="42" t="s">
        <v>318</v>
      </c>
      <c r="AH152" s="42"/>
      <c r="AI152" s="42"/>
    </row>
    <row r="153" spans="1:35" ht="14.45" customHeight="1" x14ac:dyDescent="0.25">
      <c r="A153" s="122" t="s">
        <v>292</v>
      </c>
      <c r="B153" s="123" t="str">
        <f>IF(G150&lt;&gt;"áno",Z1,"Počet budúcich administrátorov na strane žiadateľa ")</f>
        <v>NEVYPĹŇA SA</v>
      </c>
      <c r="C153" s="123"/>
      <c r="D153" s="123"/>
      <c r="E153" s="123"/>
      <c r="F153" s="123"/>
      <c r="G153" s="277" t="s">
        <v>349</v>
      </c>
      <c r="H153" s="277"/>
      <c r="I153" s="277"/>
      <c r="J153" s="125" t="s">
        <v>254</v>
      </c>
      <c r="K153" s="125"/>
      <c r="L153" s="125"/>
      <c r="M153" s="125"/>
      <c r="N153" s="125"/>
      <c r="O153" s="125"/>
      <c r="P153" s="125"/>
      <c r="Q153" s="125"/>
      <c r="R153" s="125"/>
      <c r="S153" s="125"/>
      <c r="T153" s="125"/>
      <c r="U153" s="125"/>
      <c r="V153" s="125"/>
      <c r="W153" s="125"/>
      <c r="X153" s="125"/>
      <c r="Y153" s="125"/>
      <c r="AH153" s="42"/>
      <c r="AI153" s="42"/>
    </row>
    <row r="154" spans="1:35" ht="14.45" customHeight="1" x14ac:dyDescent="0.25">
      <c r="A154" s="122"/>
      <c r="B154" s="123"/>
      <c r="C154" s="123"/>
      <c r="D154" s="123"/>
      <c r="E154" s="123"/>
      <c r="F154" s="123"/>
      <c r="G154" s="277"/>
      <c r="H154" s="277"/>
      <c r="I154" s="277"/>
      <c r="J154" s="149" t="s">
        <v>144</v>
      </c>
      <c r="K154" s="149"/>
      <c r="L154" s="149"/>
      <c r="M154" s="149"/>
      <c r="N154" s="149"/>
      <c r="O154" s="149"/>
      <c r="P154" s="149"/>
      <c r="Q154" s="149"/>
      <c r="R154" s="149"/>
      <c r="S154" s="149"/>
      <c r="T154" s="149"/>
      <c r="U154" s="149"/>
      <c r="V154" s="149"/>
      <c r="W154" s="149"/>
      <c r="X154" s="149"/>
      <c r="Y154" s="149"/>
      <c r="AH154" s="42"/>
      <c r="AI154" s="42"/>
    </row>
    <row r="155" spans="1:35" ht="20.25" customHeight="1" x14ac:dyDescent="0.25">
      <c r="A155" s="122"/>
      <c r="B155" s="123"/>
      <c r="C155" s="123"/>
      <c r="D155" s="123"/>
      <c r="E155" s="123"/>
      <c r="F155" s="123"/>
      <c r="G155" s="277"/>
      <c r="H155" s="277"/>
      <c r="I155" s="277"/>
      <c r="J155" s="149"/>
      <c r="K155" s="149"/>
      <c r="L155" s="149"/>
      <c r="M155" s="149"/>
      <c r="N155" s="149"/>
      <c r="O155" s="149"/>
      <c r="P155" s="149"/>
      <c r="Q155" s="149"/>
      <c r="R155" s="149"/>
      <c r="S155" s="149"/>
      <c r="T155" s="149"/>
      <c r="U155" s="149"/>
      <c r="V155" s="149"/>
      <c r="W155" s="149"/>
      <c r="X155" s="149"/>
      <c r="Y155" s="149"/>
      <c r="AH155" s="42"/>
      <c r="AI155" s="42"/>
    </row>
    <row r="156" spans="1:35" ht="14.45" customHeight="1" x14ac:dyDescent="0.25">
      <c r="A156" s="122">
        <v>17</v>
      </c>
      <c r="B156" s="123" t="str">
        <f>IF(OR($E$18="áno"),"E-shop","NEVYPĹŇA SA")</f>
        <v>NEVYPĹŇA SA</v>
      </c>
      <c r="C156" s="123"/>
      <c r="D156" s="123"/>
      <c r="E156" s="123"/>
      <c r="F156" s="123"/>
      <c r="G156" s="124" t="s">
        <v>75</v>
      </c>
      <c r="H156" s="124"/>
      <c r="I156" s="124"/>
      <c r="J156" s="125" t="s">
        <v>254</v>
      </c>
      <c r="K156" s="125"/>
      <c r="L156" s="125"/>
      <c r="M156" s="125"/>
      <c r="N156" s="125"/>
      <c r="O156" s="125"/>
      <c r="P156" s="125"/>
      <c r="Q156" s="125"/>
      <c r="R156" s="125"/>
      <c r="S156" s="125"/>
      <c r="T156" s="125"/>
      <c r="U156" s="125"/>
      <c r="V156" s="125"/>
      <c r="W156" s="125"/>
      <c r="X156" s="125"/>
      <c r="Y156" s="125"/>
      <c r="AH156" s="42"/>
      <c r="AI156" s="42"/>
    </row>
    <row r="157" spans="1:35" ht="14.45" customHeight="1" x14ac:dyDescent="0.25">
      <c r="A157" s="122"/>
      <c r="B157" s="123"/>
      <c r="C157" s="123"/>
      <c r="D157" s="123"/>
      <c r="E157" s="123"/>
      <c r="F157" s="123"/>
      <c r="G157" s="124"/>
      <c r="H157" s="124"/>
      <c r="I157" s="124"/>
      <c r="J157" s="149" t="str">
        <f>IF(G156="Zvoľte","",IF(G156="Áno","Žiadateľ plánuje prostredníctvom webstránky  predaj a/alebo rezervácie konkrétnych produktov / služieb / disponibilných kapacít a pod. ","Žiadateľ neplánuje prostredníctvom webstránky žiadny predaj a/alebo rezervácie konkrétnych produktov / služieb / disponibilných kapacít a pod. "))</f>
        <v/>
      </c>
      <c r="K157" s="149"/>
      <c r="L157" s="149"/>
      <c r="M157" s="149"/>
      <c r="N157" s="149"/>
      <c r="O157" s="149"/>
      <c r="P157" s="149"/>
      <c r="Q157" s="149"/>
      <c r="R157" s="149"/>
      <c r="S157" s="149"/>
      <c r="T157" s="149"/>
      <c r="U157" s="149"/>
      <c r="V157" s="149"/>
      <c r="W157" s="149"/>
      <c r="X157" s="136" t="str">
        <f>IF(G156="áno","R403","")</f>
        <v/>
      </c>
      <c r="Y157" s="136"/>
      <c r="AH157" s="42"/>
      <c r="AI157" s="42"/>
    </row>
    <row r="158" spans="1:35" ht="48.6" customHeight="1" x14ac:dyDescent="0.25">
      <c r="A158" s="122"/>
      <c r="B158" s="123"/>
      <c r="C158" s="123"/>
      <c r="D158" s="123"/>
      <c r="E158" s="123"/>
      <c r="F158" s="123"/>
      <c r="G158" s="124"/>
      <c r="H158" s="124"/>
      <c r="I158" s="124"/>
      <c r="J158" s="149"/>
      <c r="K158" s="149"/>
      <c r="L158" s="149"/>
      <c r="M158" s="149"/>
      <c r="N158" s="149"/>
      <c r="O158" s="149"/>
      <c r="P158" s="149"/>
      <c r="Q158" s="149"/>
      <c r="R158" s="149"/>
      <c r="S158" s="149"/>
      <c r="T158" s="149"/>
      <c r="U158" s="149"/>
      <c r="V158" s="149"/>
      <c r="W158" s="149"/>
      <c r="X158" s="136"/>
      <c r="Y158" s="136"/>
      <c r="AH158" s="42"/>
      <c r="AI158" s="42"/>
    </row>
    <row r="159" spans="1:35" ht="14.45" customHeight="1" x14ac:dyDescent="0.25">
      <c r="A159" s="122" t="s">
        <v>192</v>
      </c>
      <c r="B159" s="123" t="str">
        <f>IF(OR($G$156="áno"),"Konkretizácia E-shop ","NEVYPĹŇA SA")</f>
        <v>NEVYPĹŇA SA</v>
      </c>
      <c r="C159" s="123"/>
      <c r="D159" s="123"/>
      <c r="E159" s="123"/>
      <c r="F159" s="123"/>
      <c r="G159" s="123"/>
      <c r="H159" s="123"/>
      <c r="I159" s="123"/>
      <c r="J159" s="125" t="s">
        <v>254</v>
      </c>
      <c r="K159" s="125"/>
      <c r="L159" s="125"/>
      <c r="M159" s="125"/>
      <c r="N159" s="125"/>
      <c r="O159" s="125"/>
      <c r="P159" s="125"/>
      <c r="Q159" s="125"/>
      <c r="R159" s="125"/>
      <c r="S159" s="125"/>
      <c r="T159" s="125"/>
      <c r="U159" s="125"/>
      <c r="V159" s="125"/>
      <c r="W159" s="125"/>
      <c r="X159" s="125"/>
      <c r="Y159" s="125"/>
      <c r="AI159" s="42"/>
    </row>
    <row r="160" spans="1:35" ht="40.9" customHeight="1" x14ac:dyDescent="0.25">
      <c r="A160" s="122"/>
      <c r="B160" s="123"/>
      <c r="C160" s="123"/>
      <c r="D160" s="123"/>
      <c r="E160" s="123"/>
      <c r="F160" s="123"/>
      <c r="G160" s="123"/>
      <c r="H160" s="123"/>
      <c r="I160" s="123"/>
      <c r="J160" s="149" t="s">
        <v>194</v>
      </c>
      <c r="K160" s="149"/>
      <c r="L160" s="149"/>
      <c r="M160" s="149"/>
      <c r="N160" s="149"/>
      <c r="O160" s="149"/>
      <c r="P160" s="149"/>
      <c r="Q160" s="149"/>
      <c r="R160" s="149"/>
      <c r="S160" s="149"/>
      <c r="T160" s="149"/>
      <c r="U160" s="149"/>
      <c r="V160" s="149"/>
      <c r="W160" s="149"/>
      <c r="X160" s="136" t="str">
        <f>IF(OR(A161="áno",A162="áno"),"R403","")</f>
        <v/>
      </c>
      <c r="Y160" s="136"/>
      <c r="AI160" s="42"/>
    </row>
    <row r="161" spans="1:35" ht="14.45" customHeight="1" x14ac:dyDescent="0.25">
      <c r="A161" s="199" t="s">
        <v>75</v>
      </c>
      <c r="B161" s="200"/>
      <c r="C161" s="200"/>
      <c r="D161" s="254" t="s">
        <v>293</v>
      </c>
      <c r="E161" s="254"/>
      <c r="F161" s="254"/>
      <c r="G161" s="254"/>
      <c r="H161" s="254"/>
      <c r="I161" s="254"/>
      <c r="J161" s="254"/>
      <c r="K161" s="254"/>
      <c r="L161" s="254"/>
      <c r="M161" s="254"/>
      <c r="N161" s="254"/>
      <c r="O161" s="254"/>
      <c r="P161" s="254"/>
      <c r="Q161" s="254"/>
      <c r="R161" s="254"/>
      <c r="S161" s="254"/>
      <c r="T161" s="254"/>
      <c r="U161" s="254"/>
      <c r="V161" s="254"/>
      <c r="W161" s="254"/>
      <c r="X161" s="254"/>
      <c r="Y161" s="255"/>
      <c r="AI161" s="42"/>
    </row>
    <row r="162" spans="1:35" ht="16.149999999999999" customHeight="1" x14ac:dyDescent="0.25">
      <c r="A162" s="357"/>
      <c r="B162" s="358"/>
      <c r="C162" s="358"/>
      <c r="D162" s="358"/>
      <c r="E162" s="358"/>
      <c r="F162" s="358"/>
      <c r="G162" s="358"/>
      <c r="H162" s="358"/>
      <c r="I162" s="358"/>
      <c r="J162" s="358"/>
      <c r="K162" s="358"/>
      <c r="L162" s="358"/>
      <c r="M162" s="358"/>
      <c r="N162" s="358"/>
      <c r="O162" s="358"/>
      <c r="P162" s="358"/>
      <c r="Q162" s="358"/>
      <c r="R162" s="358"/>
      <c r="S162" s="358"/>
      <c r="T162" s="358"/>
      <c r="U162" s="358"/>
      <c r="V162" s="358"/>
      <c r="W162" s="358"/>
      <c r="X162" s="358"/>
      <c r="Y162" s="359"/>
      <c r="AI162" s="42"/>
    </row>
    <row r="163" spans="1:35" ht="14.45" customHeight="1" x14ac:dyDescent="0.25">
      <c r="A163" s="122" t="s">
        <v>196</v>
      </c>
      <c r="B163" s="123" t="str">
        <f>IF(OR($G$156="áno"),"Počet samostatných sekcií E-shop ","NEVYPĹŇA SA")</f>
        <v>NEVYPĹŇA SA</v>
      </c>
      <c r="C163" s="123"/>
      <c r="D163" s="123"/>
      <c r="E163" s="123"/>
      <c r="F163" s="123"/>
      <c r="G163" s="273" t="s">
        <v>349</v>
      </c>
      <c r="H163" s="258"/>
      <c r="I163" s="259"/>
      <c r="J163" s="154" t="s">
        <v>254</v>
      </c>
      <c r="K163" s="155"/>
      <c r="L163" s="155"/>
      <c r="M163" s="155"/>
      <c r="N163" s="155"/>
      <c r="O163" s="155"/>
      <c r="P163" s="155"/>
      <c r="Q163" s="155"/>
      <c r="R163" s="155"/>
      <c r="S163" s="155"/>
      <c r="T163" s="155"/>
      <c r="U163" s="155"/>
      <c r="V163" s="155"/>
      <c r="W163" s="155"/>
      <c r="X163" s="155"/>
      <c r="Y163" s="156"/>
      <c r="AI163" s="42"/>
    </row>
    <row r="164" spans="1:35" ht="14.45" customHeight="1" x14ac:dyDescent="0.25">
      <c r="A164" s="122"/>
      <c r="B164" s="123"/>
      <c r="C164" s="123"/>
      <c r="D164" s="123"/>
      <c r="E164" s="123"/>
      <c r="F164" s="123"/>
      <c r="G164" s="274"/>
      <c r="H164" s="260"/>
      <c r="I164" s="261"/>
      <c r="J164" s="157" t="s">
        <v>198</v>
      </c>
      <c r="K164" s="158"/>
      <c r="L164" s="158"/>
      <c r="M164" s="158"/>
      <c r="N164" s="158"/>
      <c r="O164" s="158"/>
      <c r="P164" s="158"/>
      <c r="Q164" s="158"/>
      <c r="R164" s="158"/>
      <c r="S164" s="158"/>
      <c r="T164" s="158"/>
      <c r="U164" s="158"/>
      <c r="V164" s="158"/>
      <c r="W164" s="158"/>
      <c r="X164" s="158"/>
      <c r="Y164" s="159"/>
      <c r="AI164" s="42"/>
    </row>
    <row r="165" spans="1:35" ht="46.15" customHeight="1" x14ac:dyDescent="0.25">
      <c r="A165" s="122"/>
      <c r="B165" s="123"/>
      <c r="C165" s="123"/>
      <c r="D165" s="123"/>
      <c r="E165" s="123"/>
      <c r="F165" s="123"/>
      <c r="G165" s="269"/>
      <c r="H165" s="262"/>
      <c r="I165" s="263"/>
      <c r="J165" s="160"/>
      <c r="K165" s="161"/>
      <c r="L165" s="161"/>
      <c r="M165" s="161"/>
      <c r="N165" s="161"/>
      <c r="O165" s="161"/>
      <c r="P165" s="161"/>
      <c r="Q165" s="161"/>
      <c r="R165" s="161"/>
      <c r="S165" s="161"/>
      <c r="T165" s="161"/>
      <c r="U165" s="161"/>
      <c r="V165" s="161"/>
      <c r="W165" s="161"/>
      <c r="X165" s="161"/>
      <c r="Y165" s="162"/>
      <c r="AI165" s="42"/>
    </row>
    <row r="166" spans="1:35" ht="14.45" customHeight="1" x14ac:dyDescent="0.25">
      <c r="A166" s="122" t="s">
        <v>199</v>
      </c>
      <c r="B166" s="123" t="str">
        <f>IF(OR($G$156="áno"),"Približný počet TYPOV ponúkaných tovarov / produktov/ služieb","NEVYPĹŇA SA")</f>
        <v>NEVYPĹŇA SA</v>
      </c>
      <c r="C166" s="123"/>
      <c r="D166" s="123"/>
      <c r="E166" s="123"/>
      <c r="F166" s="123"/>
      <c r="G166" s="273" t="s">
        <v>349</v>
      </c>
      <c r="H166" s="258"/>
      <c r="I166" s="259"/>
      <c r="J166" s="154" t="s">
        <v>254</v>
      </c>
      <c r="K166" s="155"/>
      <c r="L166" s="155"/>
      <c r="M166" s="155"/>
      <c r="N166" s="155"/>
      <c r="O166" s="155"/>
      <c r="P166" s="155"/>
      <c r="Q166" s="155"/>
      <c r="R166" s="155"/>
      <c r="S166" s="155"/>
      <c r="T166" s="155"/>
      <c r="U166" s="155"/>
      <c r="V166" s="155"/>
      <c r="W166" s="155"/>
      <c r="X166" s="155"/>
      <c r="Y166" s="156"/>
      <c r="AA166" s="42" t="str">
        <f>IF(OR($E$18="áno"),"Databáza ponúkaných tovarov/produktov/ služieb je súčasťou e-shop ","NEVYPĹŇA SA")</f>
        <v>NEVYPĹŇA SA</v>
      </c>
      <c r="AI166" s="42"/>
    </row>
    <row r="167" spans="1:35" ht="14.45" customHeight="1" x14ac:dyDescent="0.25">
      <c r="A167" s="122"/>
      <c r="B167" s="123"/>
      <c r="C167" s="123"/>
      <c r="D167" s="123"/>
      <c r="E167" s="123"/>
      <c r="F167" s="123"/>
      <c r="G167" s="274"/>
      <c r="H167" s="260"/>
      <c r="I167" s="261"/>
      <c r="J167" s="157" t="s">
        <v>201</v>
      </c>
      <c r="K167" s="158"/>
      <c r="L167" s="158"/>
      <c r="M167" s="158"/>
      <c r="N167" s="158"/>
      <c r="O167" s="158"/>
      <c r="P167" s="158"/>
      <c r="Q167" s="158"/>
      <c r="R167" s="158"/>
      <c r="S167" s="158"/>
      <c r="T167" s="158"/>
      <c r="U167" s="158"/>
      <c r="V167" s="158"/>
      <c r="W167" s="158"/>
      <c r="X167" s="158"/>
      <c r="Y167" s="159"/>
      <c r="AI167" s="42"/>
    </row>
    <row r="168" spans="1:35" ht="52.15" customHeight="1" x14ac:dyDescent="0.25">
      <c r="A168" s="122"/>
      <c r="B168" s="123"/>
      <c r="C168" s="123"/>
      <c r="D168" s="123"/>
      <c r="E168" s="123"/>
      <c r="F168" s="123"/>
      <c r="G168" s="269"/>
      <c r="H168" s="262"/>
      <c r="I168" s="263"/>
      <c r="J168" s="160"/>
      <c r="K168" s="161"/>
      <c r="L168" s="161"/>
      <c r="M168" s="161"/>
      <c r="N168" s="161"/>
      <c r="O168" s="161"/>
      <c r="P168" s="161"/>
      <c r="Q168" s="161"/>
      <c r="R168" s="161"/>
      <c r="S168" s="161"/>
      <c r="T168" s="161"/>
      <c r="U168" s="161"/>
      <c r="V168" s="161"/>
      <c r="W168" s="161"/>
      <c r="X168" s="161"/>
      <c r="Y168" s="162"/>
      <c r="AI168" s="42"/>
    </row>
    <row r="169" spans="1:35" ht="14.45" customHeight="1" x14ac:dyDescent="0.25">
      <c r="A169" s="122" t="s">
        <v>202</v>
      </c>
      <c r="B169" s="123" t="str">
        <f>IF(OR($G$156="áno"),"Databáza ponúkaných tovarov/produktov/ služieb je súčasťou e-shop ","NEVYPĹŇA SA")</f>
        <v>NEVYPĹŇA SA</v>
      </c>
      <c r="C169" s="123"/>
      <c r="D169" s="123"/>
      <c r="E169" s="123"/>
      <c r="F169" s="123"/>
      <c r="G169" s="193" t="s">
        <v>75</v>
      </c>
      <c r="H169" s="194"/>
      <c r="I169" s="195"/>
      <c r="J169" s="154" t="s">
        <v>254</v>
      </c>
      <c r="K169" s="155"/>
      <c r="L169" s="155"/>
      <c r="M169" s="155"/>
      <c r="N169" s="155"/>
      <c r="O169" s="155"/>
      <c r="P169" s="155"/>
      <c r="Q169" s="155"/>
      <c r="R169" s="155"/>
      <c r="S169" s="155"/>
      <c r="T169" s="155"/>
      <c r="U169" s="155"/>
      <c r="V169" s="155"/>
      <c r="W169" s="155"/>
      <c r="X169" s="155"/>
      <c r="Y169" s="156"/>
      <c r="AH169" s="58" t="s">
        <v>326</v>
      </c>
      <c r="AI169" s="42"/>
    </row>
    <row r="170" spans="1:35" ht="14.45" customHeight="1" x14ac:dyDescent="0.25">
      <c r="A170" s="122"/>
      <c r="B170" s="123"/>
      <c r="C170" s="123"/>
      <c r="D170" s="123"/>
      <c r="E170" s="123"/>
      <c r="F170" s="123"/>
      <c r="G170" s="196"/>
      <c r="H170" s="197"/>
      <c r="I170" s="198"/>
      <c r="J170" s="157" t="s">
        <v>204</v>
      </c>
      <c r="K170" s="158"/>
      <c r="L170" s="158"/>
      <c r="M170" s="158"/>
      <c r="N170" s="158"/>
      <c r="O170" s="158"/>
      <c r="P170" s="158"/>
      <c r="Q170" s="158"/>
      <c r="R170" s="158"/>
      <c r="S170" s="158"/>
      <c r="T170" s="158"/>
      <c r="U170" s="158"/>
      <c r="V170" s="158"/>
      <c r="W170" s="159"/>
      <c r="X170" s="163" t="str">
        <f>IF(G169="áno","R403","")</f>
        <v/>
      </c>
      <c r="Y170" s="164"/>
      <c r="AI170" s="42"/>
    </row>
    <row r="171" spans="1:35" ht="52.9" customHeight="1" x14ac:dyDescent="0.25">
      <c r="A171" s="122"/>
      <c r="B171" s="123"/>
      <c r="C171" s="123"/>
      <c r="D171" s="123"/>
      <c r="E171" s="123"/>
      <c r="F171" s="123"/>
      <c r="G171" s="199"/>
      <c r="H171" s="200"/>
      <c r="I171" s="201"/>
      <c r="J171" s="160"/>
      <c r="K171" s="161"/>
      <c r="L171" s="161"/>
      <c r="M171" s="161"/>
      <c r="N171" s="161"/>
      <c r="O171" s="161"/>
      <c r="P171" s="161"/>
      <c r="Q171" s="161"/>
      <c r="R171" s="161"/>
      <c r="S171" s="161"/>
      <c r="T171" s="161"/>
      <c r="U171" s="161"/>
      <c r="V171" s="161"/>
      <c r="W171" s="162"/>
      <c r="X171" s="165"/>
      <c r="Y171" s="166"/>
      <c r="AI171" s="42"/>
    </row>
    <row r="172" spans="1:35" ht="14.45" customHeight="1" x14ac:dyDescent="0.25">
      <c r="A172" s="122" t="s">
        <v>205</v>
      </c>
      <c r="B172" s="123" t="str">
        <f>IF(OR($G$156="áno"),"E-shop vyžaduje napojenie na iné, už existujúce systémové riešenia a databázy / databáz na strane žiadateľa ","NEVYPĹŇA SA")</f>
        <v>NEVYPĹŇA SA</v>
      </c>
      <c r="C172" s="123"/>
      <c r="D172" s="123"/>
      <c r="E172" s="123"/>
      <c r="F172" s="123"/>
      <c r="G172" s="193" t="s">
        <v>75</v>
      </c>
      <c r="H172" s="194"/>
      <c r="I172" s="195"/>
      <c r="J172" s="154" t="s">
        <v>254</v>
      </c>
      <c r="K172" s="155"/>
      <c r="L172" s="155"/>
      <c r="M172" s="155"/>
      <c r="N172" s="155"/>
      <c r="O172" s="155"/>
      <c r="P172" s="155"/>
      <c r="Q172" s="155"/>
      <c r="R172" s="155"/>
      <c r="S172" s="155"/>
      <c r="T172" s="155"/>
      <c r="U172" s="155"/>
      <c r="V172" s="155"/>
      <c r="W172" s="155"/>
      <c r="X172" s="155"/>
      <c r="Y172" s="156"/>
      <c r="AB172" s="42" t="s">
        <v>338</v>
      </c>
      <c r="AI172" s="42"/>
    </row>
    <row r="173" spans="1:35" ht="14.45" customHeight="1" x14ac:dyDescent="0.25">
      <c r="A173" s="122"/>
      <c r="B173" s="123"/>
      <c r="C173" s="123"/>
      <c r="D173" s="123"/>
      <c r="E173" s="123"/>
      <c r="F173" s="123"/>
      <c r="G173" s="196"/>
      <c r="H173" s="197"/>
      <c r="I173" s="198"/>
      <c r="J173" s="157" t="s">
        <v>325</v>
      </c>
      <c r="K173" s="158"/>
      <c r="L173" s="158"/>
      <c r="M173" s="158"/>
      <c r="N173" s="158"/>
      <c r="O173" s="158"/>
      <c r="P173" s="158"/>
      <c r="Q173" s="158"/>
      <c r="R173" s="158"/>
      <c r="S173" s="158"/>
      <c r="T173" s="158"/>
      <c r="U173" s="158"/>
      <c r="V173" s="158"/>
      <c r="W173" s="159"/>
      <c r="X173" s="163" t="str">
        <f>IF(G172="áno","R403","")</f>
        <v/>
      </c>
      <c r="Y173" s="164"/>
      <c r="AI173" s="42"/>
    </row>
    <row r="174" spans="1:35" ht="75.599999999999994" customHeight="1" x14ac:dyDescent="0.25">
      <c r="A174" s="122"/>
      <c r="B174" s="123"/>
      <c r="C174" s="123"/>
      <c r="D174" s="123"/>
      <c r="E174" s="123"/>
      <c r="F174" s="123"/>
      <c r="G174" s="199"/>
      <c r="H174" s="200"/>
      <c r="I174" s="201"/>
      <c r="J174" s="160"/>
      <c r="K174" s="161"/>
      <c r="L174" s="161"/>
      <c r="M174" s="161"/>
      <c r="N174" s="161"/>
      <c r="O174" s="161"/>
      <c r="P174" s="161"/>
      <c r="Q174" s="161"/>
      <c r="R174" s="161"/>
      <c r="S174" s="161"/>
      <c r="T174" s="161"/>
      <c r="U174" s="161"/>
      <c r="V174" s="161"/>
      <c r="W174" s="162"/>
      <c r="X174" s="165"/>
      <c r="Y174" s="166"/>
      <c r="AB174" s="42" t="s">
        <v>339</v>
      </c>
      <c r="AI174" s="42"/>
    </row>
    <row r="175" spans="1:35" ht="14.45" customHeight="1" x14ac:dyDescent="0.25">
      <c r="A175" s="122" t="s">
        <v>208</v>
      </c>
      <c r="B175" s="123" t="str">
        <f>IF(G156&lt;&gt;"áno",Z1,"Backend k požiadavke 17  v budúcej správe žiadateľa ")</f>
        <v>NEVYPĹŇA SA</v>
      </c>
      <c r="C175" s="123"/>
      <c r="D175" s="123"/>
      <c r="E175" s="123"/>
      <c r="F175" s="123"/>
      <c r="G175" s="193" t="s">
        <v>75</v>
      </c>
      <c r="H175" s="194"/>
      <c r="I175" s="195"/>
      <c r="J175" s="154" t="s">
        <v>254</v>
      </c>
      <c r="K175" s="155"/>
      <c r="L175" s="155"/>
      <c r="M175" s="155"/>
      <c r="N175" s="155"/>
      <c r="O175" s="155"/>
      <c r="P175" s="155"/>
      <c r="Q175" s="155"/>
      <c r="R175" s="155"/>
      <c r="S175" s="155"/>
      <c r="T175" s="155"/>
      <c r="U175" s="155"/>
      <c r="V175" s="155"/>
      <c r="W175" s="155"/>
      <c r="X175" s="155"/>
      <c r="Y175" s="156"/>
      <c r="AH175" s="42" t="s">
        <v>327</v>
      </c>
      <c r="AI175" s="42"/>
    </row>
    <row r="176" spans="1:35" ht="14.45" customHeight="1" x14ac:dyDescent="0.25">
      <c r="A176" s="122"/>
      <c r="B176" s="123"/>
      <c r="C176" s="123"/>
      <c r="D176" s="123"/>
      <c r="E176" s="123"/>
      <c r="F176" s="123"/>
      <c r="G176" s="196"/>
      <c r="H176" s="197"/>
      <c r="I176" s="198"/>
      <c r="J176" s="157" t="str">
        <f>IF(G175="Zvoľte","",IF(G175="Áno","Žiadateľ deklaruje, že  v budúcnosti PLÁNUJE  administráciu príslušnej požiadavky na svojej strane, prostredníctvom vlastných zamestnancov"&amp;" a teda požaduje vytvorenie príslušného admin prostredia a jeho odovzdanie do užívania podľa ním špecifikovaných požiadaviek. "&amp;"Predmetom podpory prostredníctvom KV je výlučne vytvorenie backendu - nie jeho následná administrácia","Žiadateľ deklaruje, že  v budúcnosti NEPLÁNUJE  administráciu príslušnej požiadavky na svojej strane"&amp;", budúca administrácia bude poskytovaná formou nadväzujúcej podpory webstránky poskytovanej v budúcnosti jej zhotoviteľom."&amp;" Návrh backendu nepodlieha zadaniu žiadateľa, jeho vytvorenie je predmetom podpory - nie jeho následná administrácia "))</f>
        <v/>
      </c>
      <c r="K176" s="158"/>
      <c r="L176" s="158"/>
      <c r="M176" s="158"/>
      <c r="N176" s="158"/>
      <c r="O176" s="158"/>
      <c r="P176" s="158"/>
      <c r="Q176" s="158"/>
      <c r="R176" s="158"/>
      <c r="S176" s="158"/>
      <c r="T176" s="158"/>
      <c r="U176" s="158"/>
      <c r="V176" s="158"/>
      <c r="W176" s="159"/>
      <c r="X176" s="163" t="str">
        <f>IF(G175="áno","R403","")</f>
        <v/>
      </c>
      <c r="Y176" s="164"/>
      <c r="AI176" s="42"/>
    </row>
    <row r="177" spans="1:77" ht="111" customHeight="1" x14ac:dyDescent="0.25">
      <c r="A177" s="122"/>
      <c r="B177" s="123"/>
      <c r="C177" s="123"/>
      <c r="D177" s="123"/>
      <c r="E177" s="123"/>
      <c r="F177" s="123"/>
      <c r="G177" s="199"/>
      <c r="H177" s="200"/>
      <c r="I177" s="201"/>
      <c r="J177" s="160"/>
      <c r="K177" s="161"/>
      <c r="L177" s="161"/>
      <c r="M177" s="161"/>
      <c r="N177" s="161"/>
      <c r="O177" s="161"/>
      <c r="P177" s="161"/>
      <c r="Q177" s="161"/>
      <c r="R177" s="161"/>
      <c r="S177" s="161"/>
      <c r="T177" s="161"/>
      <c r="U177" s="161"/>
      <c r="V177" s="161"/>
      <c r="W177" s="162"/>
      <c r="X177" s="165"/>
      <c r="Y177" s="166"/>
      <c r="AI177" s="42"/>
    </row>
    <row r="178" spans="1:77" ht="14.45" customHeight="1" x14ac:dyDescent="0.25">
      <c r="A178" s="122" t="s">
        <v>294</v>
      </c>
      <c r="B178" s="123" t="str">
        <f>IF(G175&lt;&gt;"áno",Z1,"Počet budúcich administrátorov na strane žiadateľa ")</f>
        <v>NEVYPĹŇA SA</v>
      </c>
      <c r="C178" s="123"/>
      <c r="D178" s="123"/>
      <c r="E178" s="123"/>
      <c r="F178" s="123"/>
      <c r="G178" s="273" t="s">
        <v>349</v>
      </c>
      <c r="H178" s="258"/>
      <c r="I178" s="259"/>
      <c r="J178" s="154" t="s">
        <v>254</v>
      </c>
      <c r="K178" s="155"/>
      <c r="L178" s="155"/>
      <c r="M178" s="155"/>
      <c r="N178" s="155"/>
      <c r="O178" s="155"/>
      <c r="P178" s="155"/>
      <c r="Q178" s="155"/>
      <c r="R178" s="155"/>
      <c r="S178" s="155"/>
      <c r="T178" s="155"/>
      <c r="U178" s="155"/>
      <c r="V178" s="155"/>
      <c r="W178" s="155"/>
      <c r="X178" s="155"/>
      <c r="Y178" s="156"/>
      <c r="AI178" s="42"/>
    </row>
    <row r="179" spans="1:77" ht="14.45" customHeight="1" x14ac:dyDescent="0.25">
      <c r="A179" s="122"/>
      <c r="B179" s="123"/>
      <c r="C179" s="123"/>
      <c r="D179" s="123"/>
      <c r="E179" s="123"/>
      <c r="F179" s="123"/>
      <c r="G179" s="274"/>
      <c r="H179" s="260"/>
      <c r="I179" s="261"/>
      <c r="J179" s="157" t="s">
        <v>144</v>
      </c>
      <c r="K179" s="158"/>
      <c r="L179" s="158"/>
      <c r="M179" s="158"/>
      <c r="N179" s="158"/>
      <c r="O179" s="158"/>
      <c r="P179" s="158"/>
      <c r="Q179" s="158"/>
      <c r="R179" s="158"/>
      <c r="S179" s="158"/>
      <c r="T179" s="158"/>
      <c r="U179" s="158"/>
      <c r="V179" s="158"/>
      <c r="W179" s="158"/>
      <c r="X179" s="158"/>
      <c r="Y179" s="159"/>
      <c r="AI179" s="42"/>
    </row>
    <row r="180" spans="1:77" ht="19.899999999999999" customHeight="1" x14ac:dyDescent="0.25">
      <c r="A180" s="122"/>
      <c r="B180" s="123"/>
      <c r="C180" s="123"/>
      <c r="D180" s="123"/>
      <c r="E180" s="123"/>
      <c r="F180" s="123"/>
      <c r="G180" s="269"/>
      <c r="H180" s="262"/>
      <c r="I180" s="263"/>
      <c r="J180" s="160"/>
      <c r="K180" s="161"/>
      <c r="L180" s="161"/>
      <c r="M180" s="161"/>
      <c r="N180" s="161"/>
      <c r="O180" s="161"/>
      <c r="P180" s="161"/>
      <c r="Q180" s="161"/>
      <c r="R180" s="161"/>
      <c r="S180" s="161"/>
      <c r="T180" s="161"/>
      <c r="U180" s="161"/>
      <c r="V180" s="161"/>
      <c r="W180" s="161"/>
      <c r="X180" s="161"/>
      <c r="Y180" s="162"/>
      <c r="AI180" s="42"/>
    </row>
    <row r="181" spans="1:77" ht="15.75" customHeight="1" x14ac:dyDescent="0.25">
      <c r="A181" s="281">
        <v>18</v>
      </c>
      <c r="B181" s="284" t="str">
        <f>IF(OR($E$18="áno"),"Rozosielanie newsletter-ov","NEVYPĹŇA SA")</f>
        <v>NEVYPĹŇA SA</v>
      </c>
      <c r="C181" s="285"/>
      <c r="D181" s="285"/>
      <c r="E181" s="285"/>
      <c r="F181" s="286"/>
      <c r="G181" s="124" t="s">
        <v>6</v>
      </c>
      <c r="H181" s="124"/>
      <c r="I181" s="124"/>
      <c r="J181" s="125" t="s">
        <v>254</v>
      </c>
      <c r="K181" s="125"/>
      <c r="L181" s="125"/>
      <c r="M181" s="125"/>
      <c r="N181" s="125"/>
      <c r="O181" s="125"/>
      <c r="P181" s="125"/>
      <c r="Q181" s="125"/>
      <c r="R181" s="125"/>
      <c r="S181" s="125"/>
      <c r="T181" s="125"/>
      <c r="U181" s="125"/>
      <c r="V181" s="125"/>
      <c r="W181" s="125"/>
      <c r="X181" s="125"/>
      <c r="Y181" s="125"/>
      <c r="AI181" s="42"/>
      <c r="BT181" s="42" t="s">
        <v>318</v>
      </c>
      <c r="BX181" s="42" t="s">
        <v>318</v>
      </c>
      <c r="BY181" s="42" t="s">
        <v>318</v>
      </c>
    </row>
    <row r="182" spans="1:77" ht="15.75" customHeight="1" x14ac:dyDescent="0.25">
      <c r="A182" s="282"/>
      <c r="B182" s="287"/>
      <c r="C182" s="288"/>
      <c r="D182" s="288"/>
      <c r="E182" s="288"/>
      <c r="F182" s="289"/>
      <c r="G182" s="124"/>
      <c r="H182" s="124"/>
      <c r="I182" s="124"/>
      <c r="J182" s="157" t="s">
        <v>381</v>
      </c>
      <c r="K182" s="158"/>
      <c r="L182" s="158"/>
      <c r="M182" s="158"/>
      <c r="N182" s="158"/>
      <c r="O182" s="158"/>
      <c r="P182" s="158"/>
      <c r="Q182" s="158"/>
      <c r="R182" s="158"/>
      <c r="S182" s="158"/>
      <c r="T182" s="158"/>
      <c r="U182" s="158"/>
      <c r="V182" s="158"/>
      <c r="W182" s="158"/>
      <c r="X182" s="158"/>
      <c r="Y182" s="159"/>
      <c r="AI182" s="42"/>
    </row>
    <row r="183" spans="1:77" ht="22.5" customHeight="1" x14ac:dyDescent="0.25">
      <c r="A183" s="283"/>
      <c r="B183" s="290"/>
      <c r="C183" s="291"/>
      <c r="D183" s="291"/>
      <c r="E183" s="291"/>
      <c r="F183" s="292"/>
      <c r="G183" s="124"/>
      <c r="H183" s="124"/>
      <c r="I183" s="124"/>
      <c r="J183" s="160"/>
      <c r="K183" s="161"/>
      <c r="L183" s="161"/>
      <c r="M183" s="161"/>
      <c r="N183" s="161"/>
      <c r="O183" s="161"/>
      <c r="P183" s="161"/>
      <c r="Q183" s="161"/>
      <c r="R183" s="161"/>
      <c r="S183" s="161"/>
      <c r="T183" s="161"/>
      <c r="U183" s="161"/>
      <c r="V183" s="161"/>
      <c r="W183" s="161"/>
      <c r="X183" s="161"/>
      <c r="Y183" s="162"/>
      <c r="AI183" s="42"/>
    </row>
    <row r="184" spans="1:77" ht="18.75" customHeight="1" x14ac:dyDescent="0.25">
      <c r="A184" s="281" t="s">
        <v>379</v>
      </c>
      <c r="B184" s="284" t="str">
        <f>IF(OR($G$181="áno"),"Backend k požiadavke 18  v budúcej správe žiadateľa","NEVYPĹŇA SA")</f>
        <v>Backend k požiadavke 18  v budúcej správe žiadateľa</v>
      </c>
      <c r="C184" s="285"/>
      <c r="D184" s="285"/>
      <c r="E184" s="285"/>
      <c r="F184" s="286"/>
      <c r="G184" s="124" t="s">
        <v>75</v>
      </c>
      <c r="H184" s="124"/>
      <c r="I184" s="124"/>
      <c r="J184" s="125" t="s">
        <v>254</v>
      </c>
      <c r="K184" s="125"/>
      <c r="L184" s="125"/>
      <c r="M184" s="125"/>
      <c r="N184" s="125"/>
      <c r="O184" s="125"/>
      <c r="P184" s="125"/>
      <c r="Q184" s="125"/>
      <c r="R184" s="125"/>
      <c r="S184" s="125"/>
      <c r="T184" s="125"/>
      <c r="U184" s="125"/>
      <c r="V184" s="125"/>
      <c r="W184" s="125"/>
      <c r="X184" s="125"/>
      <c r="Y184" s="125"/>
      <c r="AI184" s="42"/>
    </row>
    <row r="185" spans="1:77" ht="18.75" customHeight="1" x14ac:dyDescent="0.25">
      <c r="A185" s="282"/>
      <c r="B185" s="287"/>
      <c r="C185" s="288"/>
      <c r="D185" s="288"/>
      <c r="E185" s="288"/>
      <c r="F185" s="289"/>
      <c r="G185" s="124"/>
      <c r="H185" s="124"/>
      <c r="I185" s="124"/>
      <c r="J185" s="157" t="s">
        <v>382</v>
      </c>
      <c r="K185" s="158"/>
      <c r="L185" s="158"/>
      <c r="M185" s="158"/>
      <c r="N185" s="158"/>
      <c r="O185" s="158"/>
      <c r="P185" s="158"/>
      <c r="Q185" s="158"/>
      <c r="R185" s="158"/>
      <c r="S185" s="158"/>
      <c r="T185" s="158"/>
      <c r="U185" s="158"/>
      <c r="V185" s="158"/>
      <c r="W185" s="158"/>
      <c r="X185" s="158"/>
      <c r="Y185" s="159"/>
      <c r="AI185" s="42"/>
    </row>
    <row r="186" spans="1:77" ht="183" customHeight="1" x14ac:dyDescent="0.25">
      <c r="A186" s="283"/>
      <c r="B186" s="290"/>
      <c r="C186" s="291"/>
      <c r="D186" s="291"/>
      <c r="E186" s="291"/>
      <c r="F186" s="292"/>
      <c r="G186" s="124"/>
      <c r="H186" s="124"/>
      <c r="I186" s="124"/>
      <c r="J186" s="160"/>
      <c r="K186" s="161"/>
      <c r="L186" s="161"/>
      <c r="M186" s="161"/>
      <c r="N186" s="161"/>
      <c r="O186" s="161"/>
      <c r="P186" s="161"/>
      <c r="Q186" s="161"/>
      <c r="R186" s="161"/>
      <c r="S186" s="161"/>
      <c r="T186" s="161"/>
      <c r="U186" s="161"/>
      <c r="V186" s="161"/>
      <c r="W186" s="161"/>
      <c r="X186" s="161"/>
      <c r="Y186" s="162"/>
      <c r="AI186" s="42"/>
    </row>
    <row r="187" spans="1:77" ht="18.75" customHeight="1" x14ac:dyDescent="0.25">
      <c r="A187" s="281" t="s">
        <v>380</v>
      </c>
      <c r="B187" s="284" t="str">
        <f>IF(OR($G$181="áno"),"Počet budúcich administrátorov na strane žiadateľa ","NEVYPĹŇA SA")</f>
        <v xml:space="preserve">Počet budúcich administrátorov na strane žiadateľa </v>
      </c>
      <c r="C187" s="285"/>
      <c r="D187" s="285"/>
      <c r="E187" s="285"/>
      <c r="F187" s="286"/>
      <c r="G187" s="370"/>
      <c r="H187" s="370"/>
      <c r="I187" s="370"/>
      <c r="J187" s="125" t="s">
        <v>254</v>
      </c>
      <c r="K187" s="125"/>
      <c r="L187" s="125"/>
      <c r="M187" s="125"/>
      <c r="N187" s="125"/>
      <c r="O187" s="125"/>
      <c r="P187" s="125"/>
      <c r="Q187" s="125"/>
      <c r="R187" s="125"/>
      <c r="S187" s="125"/>
      <c r="T187" s="125"/>
      <c r="U187" s="125"/>
      <c r="V187" s="125"/>
      <c r="W187" s="125"/>
      <c r="X187" s="125"/>
      <c r="Y187" s="125"/>
      <c r="AI187" s="42"/>
    </row>
    <row r="188" spans="1:77" ht="10.5" customHeight="1" x14ac:dyDescent="0.25">
      <c r="A188" s="282"/>
      <c r="B188" s="287"/>
      <c r="C188" s="288"/>
      <c r="D188" s="288"/>
      <c r="E188" s="288"/>
      <c r="F188" s="289"/>
      <c r="G188" s="370"/>
      <c r="H188" s="370"/>
      <c r="I188" s="370"/>
      <c r="J188" s="163" t="s">
        <v>144</v>
      </c>
      <c r="K188" s="371"/>
      <c r="L188" s="371"/>
      <c r="M188" s="371"/>
      <c r="N188" s="371"/>
      <c r="O188" s="371"/>
      <c r="P188" s="371"/>
      <c r="Q188" s="371"/>
      <c r="R188" s="371"/>
      <c r="S188" s="371"/>
      <c r="T188" s="371"/>
      <c r="U188" s="371"/>
      <c r="V188" s="371"/>
      <c r="W188" s="371"/>
      <c r="X188" s="371"/>
      <c r="Y188" s="164"/>
      <c r="AI188" s="42"/>
    </row>
    <row r="189" spans="1:77" ht="40.9" customHeight="1" x14ac:dyDescent="0.25">
      <c r="A189" s="283"/>
      <c r="B189" s="290"/>
      <c r="C189" s="291"/>
      <c r="D189" s="291"/>
      <c r="E189" s="291"/>
      <c r="F189" s="292"/>
      <c r="G189" s="370"/>
      <c r="H189" s="370"/>
      <c r="I189" s="370"/>
      <c r="J189" s="165"/>
      <c r="K189" s="372"/>
      <c r="L189" s="372"/>
      <c r="M189" s="372"/>
      <c r="N189" s="372"/>
      <c r="O189" s="372"/>
      <c r="P189" s="372"/>
      <c r="Q189" s="372"/>
      <c r="R189" s="372"/>
      <c r="S189" s="372"/>
      <c r="T189" s="372"/>
      <c r="U189" s="372"/>
      <c r="V189" s="372"/>
      <c r="W189" s="372"/>
      <c r="X189" s="372"/>
      <c r="Y189" s="166"/>
      <c r="AI189" s="42"/>
    </row>
    <row r="190" spans="1:77" ht="14.45" customHeight="1" x14ac:dyDescent="0.25">
      <c r="A190" s="122">
        <v>19</v>
      </c>
      <c r="B190" s="123" t="str">
        <f>IF(OR($E$18="áno"),"možnosť vykonávať na webstránke platby kartou ","NEVYPĹŇA SA")</f>
        <v>NEVYPĹŇA SA</v>
      </c>
      <c r="C190" s="123"/>
      <c r="D190" s="123"/>
      <c r="E190" s="123"/>
      <c r="F190" s="123"/>
      <c r="G190" s="124" t="s">
        <v>75</v>
      </c>
      <c r="H190" s="124"/>
      <c r="I190" s="124"/>
      <c r="J190" s="125" t="s">
        <v>254</v>
      </c>
      <c r="K190" s="125"/>
      <c r="L190" s="125"/>
      <c r="M190" s="125"/>
      <c r="N190" s="125"/>
      <c r="O190" s="125"/>
      <c r="P190" s="125"/>
      <c r="Q190" s="125"/>
      <c r="R190" s="125"/>
      <c r="S190" s="125"/>
      <c r="T190" s="125"/>
      <c r="U190" s="125"/>
      <c r="V190" s="125"/>
      <c r="W190" s="125"/>
      <c r="X190" s="125"/>
      <c r="Y190" s="125"/>
      <c r="AI190" s="42"/>
    </row>
    <row r="191" spans="1:77" ht="14.45" customHeight="1" x14ac:dyDescent="0.25">
      <c r="A191" s="122"/>
      <c r="B191" s="123"/>
      <c r="C191" s="123"/>
      <c r="D191" s="123"/>
      <c r="E191" s="123"/>
      <c r="F191" s="123"/>
      <c r="G191" s="124"/>
      <c r="H191" s="124"/>
      <c r="I191" s="124"/>
      <c r="J191" s="149" t="s">
        <v>212</v>
      </c>
      <c r="K191" s="149"/>
      <c r="L191" s="149"/>
      <c r="M191" s="149"/>
      <c r="N191" s="149"/>
      <c r="O191" s="149"/>
      <c r="P191" s="149"/>
      <c r="Q191" s="149"/>
      <c r="R191" s="149"/>
      <c r="S191" s="149"/>
      <c r="T191" s="149"/>
      <c r="U191" s="149"/>
      <c r="V191" s="149"/>
      <c r="W191" s="149"/>
      <c r="X191" s="136" t="str">
        <f>IF(G190="áno","R402","")</f>
        <v/>
      </c>
      <c r="Y191" s="136"/>
      <c r="AI191" s="42"/>
    </row>
    <row r="192" spans="1:77" ht="36.6" customHeight="1" x14ac:dyDescent="0.25">
      <c r="A192" s="122"/>
      <c r="B192" s="123"/>
      <c r="C192" s="123"/>
      <c r="D192" s="123"/>
      <c r="E192" s="123"/>
      <c r="F192" s="123"/>
      <c r="G192" s="124"/>
      <c r="H192" s="124"/>
      <c r="I192" s="124"/>
      <c r="J192" s="149"/>
      <c r="K192" s="149"/>
      <c r="L192" s="149"/>
      <c r="M192" s="149"/>
      <c r="N192" s="149"/>
      <c r="O192" s="149"/>
      <c r="P192" s="149"/>
      <c r="Q192" s="149"/>
      <c r="R192" s="149"/>
      <c r="S192" s="149"/>
      <c r="T192" s="149"/>
      <c r="U192" s="149"/>
      <c r="V192" s="149"/>
      <c r="W192" s="149"/>
      <c r="X192" s="136"/>
      <c r="Y192" s="136"/>
      <c r="AI192" s="42"/>
    </row>
    <row r="193" spans="1:75" ht="14.45" customHeight="1" x14ac:dyDescent="0.25">
      <c r="A193" s="122">
        <v>20</v>
      </c>
      <c r="B193" s="123" t="str">
        <f>IF(OR($E$18="áno"),"možnosť vykonávať na webstránke platby bankovým prevodom","NEVYPĹŇA SA")</f>
        <v>NEVYPĹŇA SA</v>
      </c>
      <c r="C193" s="123"/>
      <c r="D193" s="123"/>
      <c r="E193" s="123"/>
      <c r="F193" s="123"/>
      <c r="G193" s="124" t="s">
        <v>75</v>
      </c>
      <c r="H193" s="124"/>
      <c r="I193" s="124"/>
      <c r="J193" s="125" t="s">
        <v>254</v>
      </c>
      <c r="K193" s="125"/>
      <c r="L193" s="125"/>
      <c r="M193" s="125"/>
      <c r="N193" s="125"/>
      <c r="O193" s="125"/>
      <c r="P193" s="125"/>
      <c r="Q193" s="125"/>
      <c r="R193" s="125"/>
      <c r="S193" s="125"/>
      <c r="T193" s="125"/>
      <c r="U193" s="125"/>
      <c r="V193" s="125"/>
      <c r="W193" s="125"/>
      <c r="X193" s="125"/>
      <c r="Y193" s="125"/>
      <c r="AI193" s="42"/>
    </row>
    <row r="194" spans="1:75" ht="14.45" customHeight="1" x14ac:dyDescent="0.25">
      <c r="A194" s="122"/>
      <c r="B194" s="123"/>
      <c r="C194" s="123"/>
      <c r="D194" s="123"/>
      <c r="E194" s="123"/>
      <c r="F194" s="123"/>
      <c r="G194" s="124"/>
      <c r="H194" s="124"/>
      <c r="I194" s="124"/>
      <c r="J194" s="149" t="s">
        <v>214</v>
      </c>
      <c r="K194" s="149"/>
      <c r="L194" s="149"/>
      <c r="M194" s="149"/>
      <c r="N194" s="149"/>
      <c r="O194" s="149"/>
      <c r="P194" s="149"/>
      <c r="Q194" s="149"/>
      <c r="R194" s="149"/>
      <c r="S194" s="149"/>
      <c r="T194" s="149"/>
      <c r="U194" s="149"/>
      <c r="V194" s="149"/>
      <c r="W194" s="149"/>
      <c r="X194" s="136" t="str">
        <f>IF(G193="áno","R402","")</f>
        <v/>
      </c>
      <c r="Y194" s="136"/>
      <c r="AI194" s="42"/>
    </row>
    <row r="195" spans="1:75" ht="32.450000000000003" customHeight="1" x14ac:dyDescent="0.25">
      <c r="A195" s="122"/>
      <c r="B195" s="123"/>
      <c r="C195" s="123"/>
      <c r="D195" s="123"/>
      <c r="E195" s="123"/>
      <c r="F195" s="123"/>
      <c r="G195" s="124"/>
      <c r="H195" s="124"/>
      <c r="I195" s="124"/>
      <c r="J195" s="149"/>
      <c r="K195" s="149"/>
      <c r="L195" s="149"/>
      <c r="M195" s="149"/>
      <c r="N195" s="149"/>
      <c r="O195" s="149"/>
      <c r="P195" s="149"/>
      <c r="Q195" s="149"/>
      <c r="R195" s="149"/>
      <c r="S195" s="149"/>
      <c r="T195" s="149"/>
      <c r="U195" s="149"/>
      <c r="V195" s="149"/>
      <c r="W195" s="149"/>
      <c r="X195" s="136"/>
      <c r="Y195" s="136"/>
      <c r="AI195" s="42"/>
    </row>
    <row r="196" spans="1:75" ht="14.45" customHeight="1" x14ac:dyDescent="0.25">
      <c r="A196" s="122">
        <v>21</v>
      </c>
      <c r="B196" s="123" t="str">
        <f>IF(OR($E$18="áno"),"webstránka dizajnovaná v zmysle UX/UI","NEVYPĹŇA SA")</f>
        <v>NEVYPĹŇA SA</v>
      </c>
      <c r="C196" s="123"/>
      <c r="D196" s="123"/>
      <c r="E196" s="123"/>
      <c r="F196" s="123"/>
      <c r="G196" s="124" t="s">
        <v>75</v>
      </c>
      <c r="H196" s="124"/>
      <c r="I196" s="124"/>
      <c r="J196" s="125" t="s">
        <v>254</v>
      </c>
      <c r="K196" s="125"/>
      <c r="L196" s="125"/>
      <c r="M196" s="125"/>
      <c r="N196" s="125"/>
      <c r="O196" s="125"/>
      <c r="P196" s="125"/>
      <c r="Q196" s="125"/>
      <c r="R196" s="125"/>
      <c r="S196" s="125"/>
      <c r="T196" s="125"/>
      <c r="U196" s="125"/>
      <c r="V196" s="125"/>
      <c r="W196" s="125"/>
      <c r="X196" s="125"/>
      <c r="Y196" s="125"/>
      <c r="AI196" s="42"/>
    </row>
    <row r="197" spans="1:75" ht="14.45" customHeight="1" x14ac:dyDescent="0.25">
      <c r="A197" s="122"/>
      <c r="B197" s="123"/>
      <c r="C197" s="123"/>
      <c r="D197" s="123"/>
      <c r="E197" s="123"/>
      <c r="F197" s="123"/>
      <c r="G197" s="124"/>
      <c r="H197" s="124"/>
      <c r="I197" s="124"/>
      <c r="J197" s="149" t="s">
        <v>216</v>
      </c>
      <c r="K197" s="149"/>
      <c r="L197" s="149"/>
      <c r="M197" s="149"/>
      <c r="N197" s="149"/>
      <c r="O197" s="149"/>
      <c r="P197" s="149"/>
      <c r="Q197" s="149"/>
      <c r="R197" s="149"/>
      <c r="S197" s="149"/>
      <c r="T197" s="149"/>
      <c r="U197" s="149"/>
      <c r="V197" s="149"/>
      <c r="W197" s="149"/>
      <c r="X197" s="136" t="str">
        <f>IF(G196="áno","R204, R205,R401,R402","")</f>
        <v/>
      </c>
      <c r="Y197" s="136"/>
      <c r="AB197" s="42" t="s">
        <v>340</v>
      </c>
      <c r="AI197" s="42"/>
    </row>
    <row r="198" spans="1:75" ht="37.9" customHeight="1" x14ac:dyDescent="0.25">
      <c r="A198" s="122"/>
      <c r="B198" s="123"/>
      <c r="C198" s="123"/>
      <c r="D198" s="123"/>
      <c r="E198" s="123"/>
      <c r="F198" s="123"/>
      <c r="G198" s="124"/>
      <c r="H198" s="124"/>
      <c r="I198" s="124"/>
      <c r="J198" s="149"/>
      <c r="K198" s="149"/>
      <c r="L198" s="149"/>
      <c r="M198" s="149"/>
      <c r="N198" s="149"/>
      <c r="O198" s="149"/>
      <c r="P198" s="149"/>
      <c r="Q198" s="149"/>
      <c r="R198" s="149"/>
      <c r="S198" s="149"/>
      <c r="T198" s="149"/>
      <c r="U198" s="149"/>
      <c r="V198" s="149"/>
      <c r="W198" s="149"/>
      <c r="X198" s="136"/>
      <c r="Y198" s="136"/>
      <c r="AB198" s="42" t="s">
        <v>328</v>
      </c>
      <c r="AI198" s="42"/>
    </row>
    <row r="199" spans="1:75" ht="14.45" customHeight="1" x14ac:dyDescent="0.25">
      <c r="A199" s="122">
        <v>22</v>
      </c>
      <c r="B199" s="123" t="str">
        <f>IF(OR($E$18="áno"),"Archív obsahov ako súčasť webstránky ","NEVYPĹŇA SA")</f>
        <v>NEVYPĹŇA SA</v>
      </c>
      <c r="C199" s="123"/>
      <c r="D199" s="123"/>
      <c r="E199" s="123"/>
      <c r="F199" s="123"/>
      <c r="G199" s="124" t="s">
        <v>75</v>
      </c>
      <c r="H199" s="124"/>
      <c r="I199" s="124"/>
      <c r="J199" s="125" t="s">
        <v>254</v>
      </c>
      <c r="K199" s="125"/>
      <c r="L199" s="125"/>
      <c r="M199" s="125"/>
      <c r="N199" s="125"/>
      <c r="O199" s="125"/>
      <c r="P199" s="125"/>
      <c r="Q199" s="125"/>
      <c r="R199" s="125"/>
      <c r="S199" s="125"/>
      <c r="T199" s="125"/>
      <c r="U199" s="125"/>
      <c r="V199" s="125"/>
      <c r="W199" s="125"/>
      <c r="X199" s="125"/>
      <c r="Y199" s="125"/>
      <c r="AA199" s="42" t="str">
        <f>IF(OR($E$18="áno"),"možnosť vykonávať na webstránke platby bankovým prevodom","NEVYPĹŇA SA")</f>
        <v>NEVYPĹŇA SA</v>
      </c>
      <c r="AI199" s="42"/>
    </row>
    <row r="200" spans="1:75" ht="14.45" customHeight="1" x14ac:dyDescent="0.25">
      <c r="A200" s="122"/>
      <c r="B200" s="123"/>
      <c r="C200" s="123"/>
      <c r="D200" s="123"/>
      <c r="E200" s="123"/>
      <c r="F200" s="123"/>
      <c r="G200" s="124"/>
      <c r="H200" s="124"/>
      <c r="I200" s="124"/>
      <c r="J200" s="149" t="s">
        <v>219</v>
      </c>
      <c r="K200" s="149"/>
      <c r="L200" s="149"/>
      <c r="M200" s="149"/>
      <c r="N200" s="149"/>
      <c r="O200" s="149"/>
      <c r="P200" s="149"/>
      <c r="Q200" s="149"/>
      <c r="R200" s="149"/>
      <c r="S200" s="149"/>
      <c r="T200" s="149"/>
      <c r="U200" s="149"/>
      <c r="V200" s="149"/>
      <c r="W200" s="149"/>
      <c r="X200" s="136" t="str">
        <f>IF(G199="áno","R402","")</f>
        <v/>
      </c>
      <c r="Y200" s="136"/>
      <c r="AI200" s="42"/>
    </row>
    <row r="201" spans="1:75" ht="36" customHeight="1" x14ac:dyDescent="0.25">
      <c r="A201" s="122"/>
      <c r="B201" s="123"/>
      <c r="C201" s="123"/>
      <c r="D201" s="123"/>
      <c r="E201" s="123"/>
      <c r="F201" s="123"/>
      <c r="G201" s="124"/>
      <c r="H201" s="124"/>
      <c r="I201" s="124"/>
      <c r="J201" s="149"/>
      <c r="K201" s="149"/>
      <c r="L201" s="149"/>
      <c r="M201" s="149"/>
      <c r="N201" s="149"/>
      <c r="O201" s="149"/>
      <c r="P201" s="149"/>
      <c r="Q201" s="149"/>
      <c r="R201" s="149"/>
      <c r="S201" s="149"/>
      <c r="T201" s="149"/>
      <c r="U201" s="149"/>
      <c r="V201" s="149"/>
      <c r="W201" s="149"/>
      <c r="X201" s="136"/>
      <c r="Y201" s="136"/>
      <c r="AI201" s="42"/>
    </row>
    <row r="202" spans="1:75" ht="14.45" customHeight="1" x14ac:dyDescent="0.25">
      <c r="A202" s="122" t="s">
        <v>378</v>
      </c>
      <c r="B202" s="123" t="str">
        <f>IF(OR(G199="áno"),"Predpokladaný objem archivovaných dát ","NEVYPĹŇA SA")</f>
        <v>NEVYPĹŇA SA</v>
      </c>
      <c r="C202" s="123"/>
      <c r="D202" s="123"/>
      <c r="E202" s="123"/>
      <c r="F202" s="123"/>
      <c r="G202" s="275" t="s">
        <v>349</v>
      </c>
      <c r="H202" s="275"/>
      <c r="I202" s="275"/>
      <c r="J202" s="125" t="s">
        <v>254</v>
      </c>
      <c r="K202" s="125"/>
      <c r="L202" s="125"/>
      <c r="M202" s="125"/>
      <c r="N202" s="125"/>
      <c r="O202" s="125"/>
      <c r="P202" s="125"/>
      <c r="Q202" s="125"/>
      <c r="R202" s="125"/>
      <c r="S202" s="125"/>
      <c r="T202" s="125"/>
      <c r="U202" s="125"/>
      <c r="V202" s="125"/>
      <c r="W202" s="125"/>
      <c r="X202" s="125"/>
      <c r="Y202" s="125"/>
      <c r="AI202" s="42"/>
    </row>
    <row r="203" spans="1:75" ht="14.45" customHeight="1" x14ac:dyDescent="0.25">
      <c r="A203" s="122"/>
      <c r="B203" s="123"/>
      <c r="C203" s="123"/>
      <c r="D203" s="123"/>
      <c r="E203" s="123"/>
      <c r="F203" s="123"/>
      <c r="G203" s="275"/>
      <c r="H203" s="275"/>
      <c r="I203" s="275"/>
      <c r="J203" s="149" t="s">
        <v>222</v>
      </c>
      <c r="K203" s="149"/>
      <c r="L203" s="149"/>
      <c r="M203" s="149"/>
      <c r="N203" s="149"/>
      <c r="O203" s="149"/>
      <c r="P203" s="149"/>
      <c r="Q203" s="149"/>
      <c r="R203" s="149"/>
      <c r="S203" s="149"/>
      <c r="T203" s="149"/>
      <c r="U203" s="149"/>
      <c r="V203" s="149"/>
      <c r="W203" s="149"/>
      <c r="X203" s="149"/>
      <c r="Y203" s="149"/>
      <c r="AI203" s="42"/>
    </row>
    <row r="204" spans="1:75" ht="27.6" customHeight="1" x14ac:dyDescent="0.25">
      <c r="A204" s="122"/>
      <c r="B204" s="123"/>
      <c r="C204" s="123"/>
      <c r="D204" s="123"/>
      <c r="E204" s="123"/>
      <c r="F204" s="123"/>
      <c r="G204" s="275"/>
      <c r="H204" s="275"/>
      <c r="I204" s="275"/>
      <c r="J204" s="149"/>
      <c r="K204" s="149"/>
      <c r="L204" s="149"/>
      <c r="M204" s="149"/>
      <c r="N204" s="149"/>
      <c r="O204" s="149"/>
      <c r="P204" s="149"/>
      <c r="Q204" s="149"/>
      <c r="R204" s="149"/>
      <c r="S204" s="149"/>
      <c r="T204" s="149"/>
      <c r="U204" s="149"/>
      <c r="V204" s="149"/>
      <c r="W204" s="149"/>
      <c r="X204" s="149"/>
      <c r="Y204" s="149"/>
      <c r="AH204" s="42" t="s">
        <v>341</v>
      </c>
      <c r="AI204" s="42"/>
    </row>
    <row r="205" spans="1:75" ht="14.45" customHeight="1" x14ac:dyDescent="0.25">
      <c r="A205" s="122">
        <v>23</v>
      </c>
      <c r="B205" s="123" t="str">
        <f>IF(G199&lt;&gt;"áno",Z1,"Archív obsahov ako súčasť vlastných systémových riešení a úložísk žiadateľa ")</f>
        <v>NEVYPĹŇA SA</v>
      </c>
      <c r="C205" s="123"/>
      <c r="D205" s="123"/>
      <c r="E205" s="123"/>
      <c r="F205" s="123"/>
      <c r="G205" s="276" t="s">
        <v>75</v>
      </c>
      <c r="H205" s="276"/>
      <c r="I205" s="276"/>
      <c r="J205" s="125" t="s">
        <v>254</v>
      </c>
      <c r="K205" s="125"/>
      <c r="L205" s="125"/>
      <c r="M205" s="125"/>
      <c r="N205" s="125"/>
      <c r="O205" s="125"/>
      <c r="P205" s="125"/>
      <c r="Q205" s="125"/>
      <c r="R205" s="125"/>
      <c r="S205" s="125"/>
      <c r="T205" s="125"/>
      <c r="U205" s="125"/>
      <c r="V205" s="125"/>
      <c r="W205" s="125"/>
      <c r="X205" s="125"/>
      <c r="Y205" s="125"/>
      <c r="AI205" s="42"/>
    </row>
    <row r="206" spans="1:75" ht="14.45" customHeight="1" x14ac:dyDescent="0.25">
      <c r="A206" s="122"/>
      <c r="B206" s="123"/>
      <c r="C206" s="123"/>
      <c r="D206" s="123"/>
      <c r="E206" s="123"/>
      <c r="F206" s="123"/>
      <c r="G206" s="276"/>
      <c r="H206" s="276"/>
      <c r="I206" s="276"/>
      <c r="J206" s="149" t="s">
        <v>376</v>
      </c>
      <c r="K206" s="149"/>
      <c r="L206" s="149"/>
      <c r="M206" s="149"/>
      <c r="N206" s="149"/>
      <c r="O206" s="149"/>
      <c r="P206" s="149"/>
      <c r="Q206" s="149"/>
      <c r="R206" s="149"/>
      <c r="S206" s="149"/>
      <c r="T206" s="149"/>
      <c r="U206" s="149"/>
      <c r="V206" s="149"/>
      <c r="W206" s="149"/>
      <c r="X206" s="136" t="str">
        <f>IF(G205="áno","R402","")</f>
        <v/>
      </c>
      <c r="Y206" s="136"/>
      <c r="AI206" s="42"/>
    </row>
    <row r="207" spans="1:75" ht="50.45" customHeight="1" x14ac:dyDescent="0.25">
      <c r="A207" s="122"/>
      <c r="B207" s="123"/>
      <c r="C207" s="123"/>
      <c r="D207" s="123"/>
      <c r="E207" s="123"/>
      <c r="F207" s="123"/>
      <c r="G207" s="276"/>
      <c r="H207" s="276"/>
      <c r="I207" s="276"/>
      <c r="J207" s="149"/>
      <c r="K207" s="149"/>
      <c r="L207" s="149"/>
      <c r="M207" s="149"/>
      <c r="N207" s="149"/>
      <c r="O207" s="149"/>
      <c r="P207" s="149"/>
      <c r="Q207" s="149"/>
      <c r="R207" s="149"/>
      <c r="S207" s="149"/>
      <c r="T207" s="149"/>
      <c r="U207" s="149"/>
      <c r="V207" s="149"/>
      <c r="W207" s="149"/>
      <c r="X207" s="136"/>
      <c r="Y207" s="136"/>
      <c r="AI207" s="42"/>
    </row>
    <row r="208" spans="1:75" ht="21" customHeight="1" x14ac:dyDescent="0.25">
      <c r="A208" s="122">
        <v>24</v>
      </c>
      <c r="B208" s="123" t="str">
        <f>IF(OR($E$18="áno"),"Prenos (migrácia) dát z pôvodnej (staršej verzie) webstránky ","NEVYPĹŇA SA")</f>
        <v>NEVYPĹŇA SA</v>
      </c>
      <c r="C208" s="123"/>
      <c r="D208" s="123"/>
      <c r="E208" s="123"/>
      <c r="F208" s="123"/>
      <c r="G208" s="193" t="s">
        <v>75</v>
      </c>
      <c r="H208" s="194"/>
      <c r="I208" s="195"/>
      <c r="J208" s="125" t="s">
        <v>254</v>
      </c>
      <c r="K208" s="125"/>
      <c r="L208" s="125"/>
      <c r="M208" s="125"/>
      <c r="N208" s="125"/>
      <c r="O208" s="125"/>
      <c r="P208" s="125"/>
      <c r="Q208" s="125"/>
      <c r="R208" s="125"/>
      <c r="S208" s="125"/>
      <c r="T208" s="125"/>
      <c r="U208" s="125"/>
      <c r="V208" s="125"/>
      <c r="W208" s="125"/>
      <c r="X208" s="125"/>
      <c r="Y208" s="125"/>
      <c r="AI208" s="42"/>
      <c r="BT208" s="42" t="s">
        <v>318</v>
      </c>
      <c r="BU208" s="42" t="s">
        <v>318</v>
      </c>
      <c r="BW208" s="42" t="s">
        <v>318</v>
      </c>
    </row>
    <row r="209" spans="1:72" ht="21" customHeight="1" x14ac:dyDescent="0.25">
      <c r="A209" s="122"/>
      <c r="B209" s="123"/>
      <c r="C209" s="123"/>
      <c r="D209" s="123"/>
      <c r="E209" s="123"/>
      <c r="F209" s="123"/>
      <c r="G209" s="196"/>
      <c r="H209" s="197"/>
      <c r="I209" s="198"/>
      <c r="J209" s="149" t="s">
        <v>383</v>
      </c>
      <c r="K209" s="149"/>
      <c r="L209" s="149"/>
      <c r="M209" s="149"/>
      <c r="N209" s="149"/>
      <c r="O209" s="149"/>
      <c r="P209" s="149"/>
      <c r="Q209" s="149"/>
      <c r="R209" s="149"/>
      <c r="S209" s="149"/>
      <c r="T209" s="149"/>
      <c r="U209" s="149"/>
      <c r="V209" s="149"/>
      <c r="W209" s="149"/>
      <c r="X209" s="136" t="str">
        <f>IF(G208="áno","R402","")</f>
        <v/>
      </c>
      <c r="Y209" s="136"/>
      <c r="AI209" s="42"/>
    </row>
    <row r="210" spans="1:72" ht="21" customHeight="1" x14ac:dyDescent="0.25">
      <c r="A210" s="122"/>
      <c r="B210" s="123"/>
      <c r="C210" s="123"/>
      <c r="D210" s="123"/>
      <c r="E210" s="123"/>
      <c r="F210" s="123"/>
      <c r="G210" s="199"/>
      <c r="H210" s="200"/>
      <c r="I210" s="201"/>
      <c r="J210" s="149"/>
      <c r="K210" s="149"/>
      <c r="L210" s="149"/>
      <c r="M210" s="149"/>
      <c r="N210" s="149"/>
      <c r="O210" s="149"/>
      <c r="P210" s="149"/>
      <c r="Q210" s="149"/>
      <c r="R210" s="149"/>
      <c r="S210" s="149"/>
      <c r="T210" s="149"/>
      <c r="U210" s="149"/>
      <c r="V210" s="149"/>
      <c r="W210" s="149"/>
      <c r="X210" s="136"/>
      <c r="Y210" s="136"/>
      <c r="AI210" s="42"/>
    </row>
    <row r="211" spans="1:72" ht="21" customHeight="1" x14ac:dyDescent="0.25">
      <c r="A211" s="122" t="s">
        <v>384</v>
      </c>
      <c r="B211" s="123" t="str">
        <f>IF(OR(G208="áno"),"Predpokladaný objem prenášaných dát ","NEVYPĹŇA SA")</f>
        <v>NEVYPĹŇA SA</v>
      </c>
      <c r="C211" s="123"/>
      <c r="D211" s="123"/>
      <c r="E211" s="123"/>
      <c r="F211" s="123"/>
      <c r="G211" s="275" t="s">
        <v>349</v>
      </c>
      <c r="H211" s="275"/>
      <c r="I211" s="275"/>
      <c r="J211" s="125" t="s">
        <v>254</v>
      </c>
      <c r="K211" s="125"/>
      <c r="L211" s="125"/>
      <c r="M211" s="125"/>
      <c r="N211" s="125"/>
      <c r="O211" s="125"/>
      <c r="P211" s="125"/>
      <c r="Q211" s="125"/>
      <c r="R211" s="125"/>
      <c r="S211" s="125"/>
      <c r="T211" s="125"/>
      <c r="U211" s="125"/>
      <c r="V211" s="125"/>
      <c r="W211" s="125"/>
      <c r="X211" s="125"/>
      <c r="Y211" s="125"/>
      <c r="AI211" s="42"/>
    </row>
    <row r="212" spans="1:72" ht="21" customHeight="1" x14ac:dyDescent="0.25">
      <c r="A212" s="122"/>
      <c r="B212" s="123"/>
      <c r="C212" s="123"/>
      <c r="D212" s="123"/>
      <c r="E212" s="123"/>
      <c r="F212" s="123"/>
      <c r="G212" s="275"/>
      <c r="H212" s="275"/>
      <c r="I212" s="275"/>
      <c r="J212" s="149" t="s">
        <v>385</v>
      </c>
      <c r="K212" s="149"/>
      <c r="L212" s="149"/>
      <c r="M212" s="149"/>
      <c r="N212" s="149"/>
      <c r="O212" s="149"/>
      <c r="P212" s="149"/>
      <c r="Q212" s="149"/>
      <c r="R212" s="149"/>
      <c r="S212" s="149"/>
      <c r="T212" s="149"/>
      <c r="U212" s="149"/>
      <c r="V212" s="149"/>
      <c r="W212" s="149"/>
      <c r="X212" s="149"/>
      <c r="Y212" s="149"/>
      <c r="AI212" s="42"/>
    </row>
    <row r="213" spans="1:72" ht="21" customHeight="1" x14ac:dyDescent="0.25">
      <c r="A213" s="122"/>
      <c r="B213" s="123"/>
      <c r="C213" s="123"/>
      <c r="D213" s="123"/>
      <c r="E213" s="123"/>
      <c r="F213" s="123"/>
      <c r="G213" s="275"/>
      <c r="H213" s="275"/>
      <c r="I213" s="275"/>
      <c r="J213" s="149"/>
      <c r="K213" s="149"/>
      <c r="L213" s="149"/>
      <c r="M213" s="149"/>
      <c r="N213" s="149"/>
      <c r="O213" s="149"/>
      <c r="P213" s="149"/>
      <c r="Q213" s="149"/>
      <c r="R213" s="149"/>
      <c r="S213" s="149"/>
      <c r="T213" s="149"/>
      <c r="U213" s="149"/>
      <c r="V213" s="149"/>
      <c r="W213" s="149"/>
      <c r="X213" s="149"/>
      <c r="Y213" s="149"/>
      <c r="AI213" s="42"/>
    </row>
    <row r="214" spans="1:72" ht="124.9" customHeight="1" x14ac:dyDescent="0.25">
      <c r="A214" s="101">
        <v>25</v>
      </c>
      <c r="B214" s="243" t="str">
        <f>IF(OR($E$18="áno"),"PRIESTOR NA DOPLŇUJÚCE INFORMÁCIE ŽIADATEĽA ","NEVYPĹŇA SA")</f>
        <v>NEVYPĹŇA SA</v>
      </c>
      <c r="C214" s="243"/>
      <c r="D214" s="243"/>
      <c r="E214" s="243"/>
      <c r="F214" s="243"/>
      <c r="G214" s="244" t="s">
        <v>300</v>
      </c>
      <c r="H214" s="245"/>
      <c r="I214" s="245"/>
      <c r="J214" s="245"/>
      <c r="K214" s="245"/>
      <c r="L214" s="245"/>
      <c r="M214" s="245"/>
      <c r="N214" s="245"/>
      <c r="O214" s="245"/>
      <c r="P214" s="245"/>
      <c r="Q214" s="245"/>
      <c r="R214" s="245"/>
      <c r="S214" s="245"/>
      <c r="T214" s="245"/>
      <c r="U214" s="245"/>
      <c r="V214" s="245"/>
      <c r="W214" s="245"/>
      <c r="X214" s="245"/>
      <c r="Y214" s="246"/>
      <c r="AI214" s="42"/>
    </row>
    <row r="215" spans="1:72" ht="14.45" customHeight="1" x14ac:dyDescent="0.25">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AB215" s="42"/>
      <c r="AI215" s="42"/>
    </row>
    <row r="216" spans="1:72" ht="14.45" customHeight="1" x14ac:dyDescent="0.25">
      <c r="A216" s="270" t="s">
        <v>295</v>
      </c>
      <c r="B216" s="271"/>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2"/>
      <c r="AI216" s="42"/>
      <c r="BT216" s="42" t="s">
        <v>318</v>
      </c>
    </row>
    <row r="217" spans="1:72" ht="14.45" customHeight="1" x14ac:dyDescent="0.25">
      <c r="A217" s="270"/>
      <c r="B217" s="271"/>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2"/>
      <c r="AI217" s="42"/>
    </row>
    <row r="218" spans="1:72" ht="14.45" customHeight="1" x14ac:dyDescent="0.25">
      <c r="A218" s="82"/>
      <c r="B218" s="123" t="str">
        <f>IF(N18&lt;&gt;"áno",Z1,"Link na webstránku, ktorá má byť predmetom optimalizácie")</f>
        <v>NEVYPĹŇA SA</v>
      </c>
      <c r="C218" s="123"/>
      <c r="D218" s="123"/>
      <c r="E218" s="123"/>
      <c r="F218" s="123"/>
      <c r="G218" s="178" t="s">
        <v>254</v>
      </c>
      <c r="H218" s="179"/>
      <c r="I218" s="179"/>
      <c r="J218" s="179"/>
      <c r="K218" s="179"/>
      <c r="L218" s="179"/>
      <c r="M218" s="179"/>
      <c r="N218" s="179"/>
      <c r="O218" s="179"/>
      <c r="P218" s="179"/>
      <c r="Q218" s="179"/>
      <c r="R218" s="179"/>
      <c r="S218" s="179"/>
      <c r="T218" s="179"/>
      <c r="U218" s="179"/>
      <c r="V218" s="179"/>
      <c r="W218" s="179"/>
      <c r="X218" s="179"/>
      <c r="Y218" s="180"/>
      <c r="AC218" s="42" t="s">
        <v>318</v>
      </c>
      <c r="AI218" s="42"/>
    </row>
    <row r="219" spans="1:72" ht="30" customHeight="1" x14ac:dyDescent="0.25">
      <c r="A219" s="82"/>
      <c r="B219" s="123"/>
      <c r="C219" s="123"/>
      <c r="D219" s="123"/>
      <c r="E219" s="123"/>
      <c r="F219" s="123"/>
      <c r="G219" s="181" t="s">
        <v>228</v>
      </c>
      <c r="H219" s="182"/>
      <c r="I219" s="182"/>
      <c r="J219" s="182"/>
      <c r="K219" s="182"/>
      <c r="L219" s="182"/>
      <c r="M219" s="182"/>
      <c r="N219" s="182"/>
      <c r="O219" s="182"/>
      <c r="P219" s="182"/>
      <c r="Q219" s="182"/>
      <c r="R219" s="182"/>
      <c r="S219" s="182"/>
      <c r="T219" s="182"/>
      <c r="U219" s="182"/>
      <c r="V219" s="182"/>
      <c r="W219" s="182"/>
      <c r="X219" s="182"/>
      <c r="Y219" s="183"/>
      <c r="AI219" s="42"/>
    </row>
    <row r="220" spans="1:72" ht="19.149999999999999" customHeight="1" x14ac:dyDescent="0.25">
      <c r="A220" s="82"/>
      <c r="B220" s="123"/>
      <c r="C220" s="123"/>
      <c r="D220" s="123"/>
      <c r="E220" s="123"/>
      <c r="F220" s="123"/>
      <c r="G220" s="269" t="s">
        <v>349</v>
      </c>
      <c r="H220" s="262"/>
      <c r="I220" s="262"/>
      <c r="J220" s="262"/>
      <c r="K220" s="262"/>
      <c r="L220" s="262"/>
      <c r="M220" s="262"/>
      <c r="N220" s="262"/>
      <c r="O220" s="262"/>
      <c r="P220" s="262"/>
      <c r="Q220" s="262"/>
      <c r="R220" s="262"/>
      <c r="S220" s="262"/>
      <c r="T220" s="262"/>
      <c r="U220" s="262"/>
      <c r="V220" s="262"/>
      <c r="W220" s="262"/>
      <c r="X220" s="262"/>
      <c r="Y220" s="263"/>
      <c r="AI220" s="42"/>
    </row>
    <row r="221" spans="1:72" ht="14.45" customHeight="1" x14ac:dyDescent="0.25">
      <c r="A221" s="82"/>
      <c r="B221" s="123" t="str">
        <f>IF(N18&lt;&gt;"áno",Z1,"UX/UI optimalizácia, návrh a implementácia zmien ")</f>
        <v>NEVYPĹŇA SA</v>
      </c>
      <c r="C221" s="123"/>
      <c r="D221" s="123"/>
      <c r="E221" s="123"/>
      <c r="F221" s="123"/>
      <c r="G221" s="194" t="s">
        <v>75</v>
      </c>
      <c r="H221" s="194"/>
      <c r="I221" s="195"/>
      <c r="J221" s="125" t="s">
        <v>254</v>
      </c>
      <c r="K221" s="125"/>
      <c r="L221" s="125"/>
      <c r="M221" s="125"/>
      <c r="N221" s="125"/>
      <c r="O221" s="125"/>
      <c r="P221" s="125"/>
      <c r="Q221" s="125"/>
      <c r="R221" s="125"/>
      <c r="S221" s="125"/>
      <c r="T221" s="125"/>
      <c r="U221" s="125"/>
      <c r="V221" s="125"/>
      <c r="W221" s="125"/>
      <c r="X221" s="125"/>
      <c r="Y221" s="125"/>
      <c r="AC221" s="42" t="s">
        <v>318</v>
      </c>
      <c r="AI221" s="42"/>
    </row>
    <row r="222" spans="1:72" ht="14.45" customHeight="1" x14ac:dyDescent="0.25">
      <c r="A222" s="82"/>
      <c r="B222" s="123"/>
      <c r="C222" s="123"/>
      <c r="D222" s="123"/>
      <c r="E222" s="123"/>
      <c r="F222" s="123"/>
      <c r="G222" s="197"/>
      <c r="H222" s="197"/>
      <c r="I222" s="198"/>
      <c r="J222" s="265" t="s">
        <v>230</v>
      </c>
      <c r="K222" s="266"/>
      <c r="L222" s="266"/>
      <c r="M222" s="266"/>
      <c r="N222" s="266"/>
      <c r="O222" s="266"/>
      <c r="P222" s="266"/>
      <c r="Q222" s="266"/>
      <c r="R222" s="266"/>
      <c r="S222" s="266"/>
      <c r="T222" s="266"/>
      <c r="U222" s="266"/>
      <c r="V222" s="266"/>
      <c r="W222" s="266"/>
      <c r="X222" s="250" t="str">
        <f>IF(G221="áno","R409","")</f>
        <v/>
      </c>
      <c r="Y222" s="268"/>
      <c r="AC222" s="42" t="s">
        <v>318</v>
      </c>
      <c r="AH222" s="42"/>
      <c r="AI222" s="42"/>
    </row>
    <row r="223" spans="1:72" ht="49.15" customHeight="1" x14ac:dyDescent="0.25">
      <c r="A223" s="82"/>
      <c r="B223" s="123"/>
      <c r="C223" s="123"/>
      <c r="D223" s="123"/>
      <c r="E223" s="123"/>
      <c r="F223" s="123"/>
      <c r="G223" s="200"/>
      <c r="H223" s="200"/>
      <c r="I223" s="201"/>
      <c r="J223" s="265"/>
      <c r="K223" s="266"/>
      <c r="L223" s="266"/>
      <c r="M223" s="266"/>
      <c r="N223" s="266"/>
      <c r="O223" s="266"/>
      <c r="P223" s="266"/>
      <c r="Q223" s="266"/>
      <c r="R223" s="266"/>
      <c r="S223" s="266"/>
      <c r="T223" s="266"/>
      <c r="U223" s="266"/>
      <c r="V223" s="266"/>
      <c r="W223" s="266"/>
      <c r="X223" s="250"/>
      <c r="Y223" s="268"/>
      <c r="AC223" s="42" t="s">
        <v>318</v>
      </c>
      <c r="AH223" s="42"/>
      <c r="AI223" s="42"/>
    </row>
    <row r="224" spans="1:72" ht="14.45" customHeight="1" x14ac:dyDescent="0.25">
      <c r="A224" s="82"/>
      <c r="B224" s="123" t="str">
        <f>IF(N18&lt;&gt;"áno",Z1,"CEO optimalizácia, návrh a implementácia zmien ")</f>
        <v>NEVYPĹŇA SA</v>
      </c>
      <c r="C224" s="123"/>
      <c r="D224" s="123"/>
      <c r="E224" s="123"/>
      <c r="F224" s="123"/>
      <c r="G224" s="193" t="s">
        <v>75</v>
      </c>
      <c r="H224" s="194"/>
      <c r="I224" s="195"/>
      <c r="J224" s="125" t="s">
        <v>254</v>
      </c>
      <c r="K224" s="125"/>
      <c r="L224" s="125"/>
      <c r="M224" s="125"/>
      <c r="N224" s="125"/>
      <c r="O224" s="125"/>
      <c r="P224" s="125"/>
      <c r="Q224" s="125"/>
      <c r="R224" s="125"/>
      <c r="S224" s="125"/>
      <c r="T224" s="125"/>
      <c r="U224" s="125"/>
      <c r="V224" s="125"/>
      <c r="W224" s="125"/>
      <c r="X224" s="125"/>
      <c r="Y224" s="125"/>
      <c r="AB224" s="57" t="s">
        <v>329</v>
      </c>
      <c r="AC224" s="42" t="s">
        <v>318</v>
      </c>
      <c r="AH224" s="42"/>
      <c r="AI224" s="42"/>
    </row>
    <row r="225" spans="1:35" ht="14.45" customHeight="1" x14ac:dyDescent="0.25">
      <c r="A225" s="82"/>
      <c r="B225" s="123"/>
      <c r="C225" s="123"/>
      <c r="D225" s="123"/>
      <c r="E225" s="123"/>
      <c r="F225" s="123"/>
      <c r="G225" s="196"/>
      <c r="H225" s="197"/>
      <c r="I225" s="198"/>
      <c r="J225" s="149" t="s">
        <v>233</v>
      </c>
      <c r="K225" s="149"/>
      <c r="L225" s="149"/>
      <c r="M225" s="149"/>
      <c r="N225" s="149"/>
      <c r="O225" s="149"/>
      <c r="P225" s="149"/>
      <c r="Q225" s="149"/>
      <c r="R225" s="149"/>
      <c r="S225" s="149"/>
      <c r="T225" s="149"/>
      <c r="U225" s="149"/>
      <c r="V225" s="149"/>
      <c r="W225" s="149"/>
      <c r="X225" s="136" t="str">
        <f>IF(G224="áno","R408","")</f>
        <v/>
      </c>
      <c r="Y225" s="136"/>
      <c r="AH225" s="42"/>
      <c r="AI225" s="42"/>
    </row>
    <row r="226" spans="1:35" ht="35.450000000000003" customHeight="1" x14ac:dyDescent="0.25">
      <c r="A226" s="82"/>
      <c r="B226" s="123"/>
      <c r="C226" s="123"/>
      <c r="D226" s="123"/>
      <c r="E226" s="123"/>
      <c r="F226" s="123"/>
      <c r="G226" s="199"/>
      <c r="H226" s="200"/>
      <c r="I226" s="201"/>
      <c r="J226" s="149"/>
      <c r="K226" s="149"/>
      <c r="L226" s="149"/>
      <c r="M226" s="149"/>
      <c r="N226" s="149"/>
      <c r="O226" s="149"/>
      <c r="P226" s="149"/>
      <c r="Q226" s="149"/>
      <c r="R226" s="149"/>
      <c r="S226" s="149"/>
      <c r="T226" s="149"/>
      <c r="U226" s="149"/>
      <c r="V226" s="149"/>
      <c r="W226" s="149"/>
      <c r="X226" s="136"/>
      <c r="Y226" s="136"/>
      <c r="AC226" s="42" t="s">
        <v>318</v>
      </c>
      <c r="AH226" s="42"/>
      <c r="AI226" s="42"/>
    </row>
    <row r="227" spans="1:35" ht="14.45" customHeight="1" x14ac:dyDescent="0.25">
      <c r="A227" s="82"/>
      <c r="B227" s="123" t="str">
        <f>IF(N18&lt;&gt;"áno",Z1,"IBA analýza a návrh komplet UP-DATE existujúcej webstránky ")</f>
        <v>NEVYPĹŇA SA</v>
      </c>
      <c r="C227" s="123"/>
      <c r="D227" s="123"/>
      <c r="E227" s="123"/>
      <c r="F227" s="123"/>
      <c r="G227" s="193" t="s">
        <v>75</v>
      </c>
      <c r="H227" s="194"/>
      <c r="I227" s="195"/>
      <c r="J227" s="184"/>
      <c r="K227" s="185"/>
      <c r="L227" s="185"/>
      <c r="M227" s="185"/>
      <c r="N227" s="185"/>
      <c r="O227" s="185"/>
      <c r="P227" s="185"/>
      <c r="Q227" s="185"/>
      <c r="R227" s="185"/>
      <c r="S227" s="185"/>
      <c r="T227" s="185"/>
      <c r="U227" s="185"/>
      <c r="V227" s="185"/>
      <c r="W227" s="186"/>
      <c r="X227" s="172" t="str">
        <f>IF(G227="áno","R204","")</f>
        <v/>
      </c>
      <c r="Y227" s="172"/>
      <c r="AH227" s="42"/>
      <c r="AI227" s="42"/>
    </row>
    <row r="228" spans="1:35" ht="14.45" customHeight="1" x14ac:dyDescent="0.25">
      <c r="A228" s="82"/>
      <c r="B228" s="123"/>
      <c r="C228" s="123"/>
      <c r="D228" s="123"/>
      <c r="E228" s="123"/>
      <c r="F228" s="123"/>
      <c r="G228" s="196"/>
      <c r="H228" s="197"/>
      <c r="I228" s="198"/>
      <c r="J228" s="187"/>
      <c r="K228" s="188"/>
      <c r="L228" s="188"/>
      <c r="M228" s="188"/>
      <c r="N228" s="188"/>
      <c r="O228" s="188"/>
      <c r="P228" s="188"/>
      <c r="Q228" s="188"/>
      <c r="R228" s="188"/>
      <c r="S228" s="188"/>
      <c r="T228" s="188"/>
      <c r="U228" s="188"/>
      <c r="V228" s="188"/>
      <c r="W228" s="189"/>
      <c r="X228" s="172"/>
      <c r="Y228" s="172"/>
      <c r="AC228" s="42" t="s">
        <v>318</v>
      </c>
      <c r="AH228" s="42"/>
      <c r="AI228" s="42"/>
    </row>
    <row r="229" spans="1:35" ht="38.450000000000003" customHeight="1" x14ac:dyDescent="0.25">
      <c r="A229" s="82"/>
      <c r="B229" s="123"/>
      <c r="C229" s="123"/>
      <c r="D229" s="123"/>
      <c r="E229" s="123"/>
      <c r="F229" s="123"/>
      <c r="G229" s="199"/>
      <c r="H229" s="200"/>
      <c r="I229" s="201"/>
      <c r="J229" s="190"/>
      <c r="K229" s="191"/>
      <c r="L229" s="191"/>
      <c r="M229" s="191"/>
      <c r="N229" s="191"/>
      <c r="O229" s="191"/>
      <c r="P229" s="191"/>
      <c r="Q229" s="191"/>
      <c r="R229" s="191"/>
      <c r="S229" s="191"/>
      <c r="T229" s="191"/>
      <c r="U229" s="191"/>
      <c r="V229" s="191"/>
      <c r="W229" s="192"/>
      <c r="X229" s="172"/>
      <c r="Y229" s="172"/>
      <c r="AH229" s="42"/>
      <c r="AI229" s="42"/>
    </row>
    <row r="230" spans="1:35" ht="14.45" customHeight="1" x14ac:dyDescent="0.25">
      <c r="A230" s="82"/>
      <c r="B230" s="123" t="str">
        <f>IF(N18&lt;&gt;"áno",Z1,"komplet UP-DATE existujúcej webstránky na základe dodanej analýzy a návrhu")</f>
        <v>NEVYPĹŇA SA</v>
      </c>
      <c r="C230" s="123"/>
      <c r="D230" s="123"/>
      <c r="E230" s="123"/>
      <c r="F230" s="123"/>
      <c r="G230" s="193" t="s">
        <v>75</v>
      </c>
      <c r="H230" s="194"/>
      <c r="I230" s="195"/>
      <c r="J230" s="184"/>
      <c r="K230" s="185"/>
      <c r="L230" s="185"/>
      <c r="M230" s="185"/>
      <c r="N230" s="185"/>
      <c r="O230" s="185"/>
      <c r="P230" s="185"/>
      <c r="Q230" s="185"/>
      <c r="R230" s="185"/>
      <c r="S230" s="185"/>
      <c r="T230" s="185"/>
      <c r="U230" s="185"/>
      <c r="V230" s="185"/>
      <c r="W230" s="186"/>
      <c r="X230" s="172" t="str">
        <f>IF(G230="áno","R402","")</f>
        <v/>
      </c>
      <c r="Y230" s="172"/>
      <c r="AH230" s="42"/>
      <c r="AI230" s="42"/>
    </row>
    <row r="231" spans="1:35" ht="14.45" customHeight="1" x14ac:dyDescent="0.25">
      <c r="A231" s="82"/>
      <c r="B231" s="123"/>
      <c r="C231" s="123"/>
      <c r="D231" s="123"/>
      <c r="E231" s="123"/>
      <c r="F231" s="123"/>
      <c r="G231" s="196"/>
      <c r="H231" s="197"/>
      <c r="I231" s="198"/>
      <c r="J231" s="187"/>
      <c r="K231" s="188"/>
      <c r="L231" s="188"/>
      <c r="M231" s="188"/>
      <c r="N231" s="188"/>
      <c r="O231" s="188"/>
      <c r="P231" s="188"/>
      <c r="Q231" s="188"/>
      <c r="R231" s="188"/>
      <c r="S231" s="188"/>
      <c r="T231" s="188"/>
      <c r="U231" s="188"/>
      <c r="V231" s="188"/>
      <c r="W231" s="189"/>
      <c r="X231" s="172"/>
      <c r="Y231" s="172"/>
      <c r="AH231" s="42"/>
      <c r="AI231" s="42"/>
    </row>
    <row r="232" spans="1:35" ht="52.15" customHeight="1" x14ac:dyDescent="0.25">
      <c r="A232" s="82"/>
      <c r="B232" s="123"/>
      <c r="C232" s="123"/>
      <c r="D232" s="123"/>
      <c r="E232" s="123"/>
      <c r="F232" s="123"/>
      <c r="G232" s="199"/>
      <c r="H232" s="200"/>
      <c r="I232" s="201"/>
      <c r="J232" s="190"/>
      <c r="K232" s="191"/>
      <c r="L232" s="191"/>
      <c r="M232" s="191"/>
      <c r="N232" s="191"/>
      <c r="O232" s="191"/>
      <c r="P232" s="191"/>
      <c r="Q232" s="191"/>
      <c r="R232" s="191"/>
      <c r="S232" s="191"/>
      <c r="T232" s="191"/>
      <c r="U232" s="191"/>
      <c r="V232" s="191"/>
      <c r="W232" s="192"/>
      <c r="X232" s="172"/>
      <c r="Y232" s="172"/>
      <c r="AH232" s="42"/>
      <c r="AI232" s="42"/>
    </row>
    <row r="233" spans="1:35" ht="14.45" customHeight="1" x14ac:dyDescent="0.25">
      <c r="A233" s="82"/>
      <c r="B233" s="123" t="str">
        <f>IF(N18&lt;&gt;"áno",Z1,"čiastočný  UP-DATE existujúcej webstránky v určenom rozsahu ")</f>
        <v>NEVYPĹŇA SA</v>
      </c>
      <c r="C233" s="123"/>
      <c r="D233" s="123"/>
      <c r="E233" s="123"/>
      <c r="F233" s="123"/>
      <c r="G233" s="193" t="s">
        <v>75</v>
      </c>
      <c r="H233" s="194"/>
      <c r="I233" s="195"/>
      <c r="J233" s="172"/>
      <c r="K233" s="172"/>
      <c r="L233" s="172"/>
      <c r="M233" s="172"/>
      <c r="N233" s="172"/>
      <c r="O233" s="172"/>
      <c r="P233" s="172"/>
      <c r="Q233" s="172"/>
      <c r="R233" s="172"/>
      <c r="S233" s="172"/>
      <c r="T233" s="172"/>
      <c r="U233" s="172"/>
      <c r="V233" s="172"/>
      <c r="W233" s="172"/>
      <c r="X233" s="188" t="str">
        <f>IF(G233="áno","R402","")</f>
        <v/>
      </c>
      <c r="Y233" s="189"/>
      <c r="AB233" s="42" t="s">
        <v>342</v>
      </c>
      <c r="AH233" s="42"/>
      <c r="AI233" s="42"/>
    </row>
    <row r="234" spans="1:35" ht="14.45" customHeight="1" x14ac:dyDescent="0.25">
      <c r="A234" s="82"/>
      <c r="B234" s="123"/>
      <c r="C234" s="123"/>
      <c r="D234" s="123"/>
      <c r="E234" s="123"/>
      <c r="F234" s="123"/>
      <c r="G234" s="196"/>
      <c r="H234" s="197"/>
      <c r="I234" s="198"/>
      <c r="J234" s="172"/>
      <c r="K234" s="172"/>
      <c r="L234" s="172"/>
      <c r="M234" s="172"/>
      <c r="N234" s="172"/>
      <c r="O234" s="172"/>
      <c r="P234" s="172"/>
      <c r="Q234" s="172"/>
      <c r="R234" s="172"/>
      <c r="S234" s="172"/>
      <c r="T234" s="172"/>
      <c r="U234" s="172"/>
      <c r="V234" s="172"/>
      <c r="W234" s="172"/>
      <c r="X234" s="188"/>
      <c r="Y234" s="189"/>
      <c r="AF234" s="69"/>
      <c r="AH234" s="42"/>
      <c r="AI234" s="42"/>
    </row>
    <row r="235" spans="1:35" ht="45.6" customHeight="1" x14ac:dyDescent="0.25">
      <c r="A235" s="82"/>
      <c r="B235" s="123"/>
      <c r="C235" s="123"/>
      <c r="D235" s="123"/>
      <c r="E235" s="123"/>
      <c r="F235" s="123"/>
      <c r="G235" s="199"/>
      <c r="H235" s="200"/>
      <c r="I235" s="201"/>
      <c r="J235" s="172"/>
      <c r="K235" s="172"/>
      <c r="L235" s="172"/>
      <c r="M235" s="172"/>
      <c r="N235" s="172"/>
      <c r="O235" s="172"/>
      <c r="P235" s="172"/>
      <c r="Q235" s="172"/>
      <c r="R235" s="172"/>
      <c r="S235" s="172"/>
      <c r="T235" s="172"/>
      <c r="U235" s="172"/>
      <c r="V235" s="172"/>
      <c r="W235" s="172"/>
      <c r="X235" s="191"/>
      <c r="Y235" s="192"/>
      <c r="AF235" s="69"/>
      <c r="AH235" s="42"/>
      <c r="AI235" s="42"/>
    </row>
    <row r="236" spans="1:35" ht="14.45" customHeight="1" x14ac:dyDescent="0.25">
      <c r="A236" s="82"/>
      <c r="B236" s="123" t="str">
        <f>IF(G233&lt;&gt;"áno",Z1,"číselné označenie požiadaviek určených na up-date ")</f>
        <v>NEVYPĹŇA SA</v>
      </c>
      <c r="C236" s="123"/>
      <c r="D236" s="123"/>
      <c r="E236" s="123"/>
      <c r="F236" s="123"/>
      <c r="G236" s="258" t="s">
        <v>349</v>
      </c>
      <c r="H236" s="258"/>
      <c r="I236" s="259"/>
      <c r="J236" s="125" t="s">
        <v>254</v>
      </c>
      <c r="K236" s="125"/>
      <c r="L236" s="125"/>
      <c r="M236" s="125"/>
      <c r="N236" s="125"/>
      <c r="O236" s="125"/>
      <c r="P236" s="125"/>
      <c r="Q236" s="125"/>
      <c r="R236" s="125"/>
      <c r="S236" s="125"/>
      <c r="T236" s="125"/>
      <c r="U236" s="125"/>
      <c r="V236" s="125"/>
      <c r="W236" s="125"/>
      <c r="X236" s="125"/>
      <c r="Y236" s="125"/>
      <c r="AH236" s="42"/>
      <c r="AI236" s="42"/>
    </row>
    <row r="237" spans="1:35" ht="14.45" customHeight="1" x14ac:dyDescent="0.25">
      <c r="A237" s="82"/>
      <c r="B237" s="123"/>
      <c r="C237" s="123"/>
      <c r="D237" s="123"/>
      <c r="E237" s="123"/>
      <c r="F237" s="123"/>
      <c r="G237" s="260"/>
      <c r="H237" s="260"/>
      <c r="I237" s="261"/>
      <c r="J237" s="265" t="s">
        <v>239</v>
      </c>
      <c r="K237" s="266"/>
      <c r="L237" s="266"/>
      <c r="M237" s="266"/>
      <c r="N237" s="266"/>
      <c r="O237" s="266"/>
      <c r="P237" s="266"/>
      <c r="Q237" s="266"/>
      <c r="R237" s="266"/>
      <c r="S237" s="266"/>
      <c r="T237" s="266"/>
      <c r="U237" s="266"/>
      <c r="V237" s="266"/>
      <c r="W237" s="266"/>
      <c r="X237" s="266"/>
      <c r="Y237" s="267"/>
      <c r="AH237" s="42"/>
      <c r="AI237" s="42"/>
    </row>
    <row r="238" spans="1:35" ht="51" customHeight="1" x14ac:dyDescent="0.25">
      <c r="A238" s="83"/>
      <c r="B238" s="123"/>
      <c r="C238" s="123"/>
      <c r="D238" s="123"/>
      <c r="E238" s="123"/>
      <c r="F238" s="123"/>
      <c r="G238" s="262"/>
      <c r="H238" s="262"/>
      <c r="I238" s="263"/>
      <c r="J238" s="160"/>
      <c r="K238" s="161"/>
      <c r="L238" s="161"/>
      <c r="M238" s="161"/>
      <c r="N238" s="161"/>
      <c r="O238" s="161"/>
      <c r="P238" s="161"/>
      <c r="Q238" s="161"/>
      <c r="R238" s="161"/>
      <c r="S238" s="161"/>
      <c r="T238" s="161"/>
      <c r="U238" s="161"/>
      <c r="V238" s="161"/>
      <c r="W238" s="161"/>
      <c r="X238" s="161"/>
      <c r="Y238" s="162"/>
      <c r="AH238" s="42" t="s">
        <v>344</v>
      </c>
      <c r="AI238" s="42"/>
    </row>
    <row r="239" spans="1:35" ht="124.9" customHeight="1" x14ac:dyDescent="0.25">
      <c r="A239" s="54"/>
      <c r="B239" s="123" t="str">
        <f>IF(N18&lt;&gt;"áno",Z1,"PRIESTOR NA DOPLŇUJÚCE INFORMÁCIE ŽIADATEĽA")</f>
        <v>NEVYPĹŇA SA</v>
      </c>
      <c r="C239" s="123"/>
      <c r="D239" s="123"/>
      <c r="E239" s="123"/>
      <c r="F239" s="123"/>
      <c r="G239" s="264" t="s">
        <v>300</v>
      </c>
      <c r="H239" s="264"/>
      <c r="I239" s="264"/>
      <c r="J239" s="264"/>
      <c r="K239" s="264"/>
      <c r="L239" s="264"/>
      <c r="M239" s="264"/>
      <c r="N239" s="264"/>
      <c r="O239" s="264"/>
      <c r="P239" s="264"/>
      <c r="Q239" s="264"/>
      <c r="R239" s="264"/>
      <c r="S239" s="264"/>
      <c r="T239" s="264"/>
      <c r="U239" s="264"/>
      <c r="V239" s="264"/>
      <c r="W239" s="264"/>
      <c r="X239" s="264"/>
      <c r="Y239" s="264"/>
      <c r="AI239" s="42"/>
    </row>
    <row r="240" spans="1:35" ht="14.45" customHeight="1" thickBot="1" x14ac:dyDescent="0.3">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AI240" s="42"/>
    </row>
    <row r="241" spans="1:35" ht="14.25" customHeight="1" thickBot="1" x14ac:dyDescent="0.3">
      <c r="A241" s="119" t="s">
        <v>357</v>
      </c>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1"/>
      <c r="AI241" s="42"/>
    </row>
    <row r="242" spans="1:35" ht="14.45" customHeight="1" x14ac:dyDescent="0.25">
      <c r="A242" s="53"/>
      <c r="B242" s="232" t="str">
        <f>IF(U18&lt;&gt;"áno",Z1,"Vytvorenie samostatnej mobilnej aplikácie ")</f>
        <v>NEVYPĹŇA SA</v>
      </c>
      <c r="C242" s="232"/>
      <c r="D242" s="232"/>
      <c r="E242" s="232"/>
      <c r="F242" s="232"/>
      <c r="G242" s="124" t="s">
        <v>75</v>
      </c>
      <c r="H242" s="124"/>
      <c r="I242" s="124"/>
      <c r="J242" s="125" t="s">
        <v>254</v>
      </c>
      <c r="K242" s="125"/>
      <c r="L242" s="125"/>
      <c r="M242" s="125"/>
      <c r="N242" s="125"/>
      <c r="O242" s="125"/>
      <c r="P242" s="125"/>
      <c r="Q242" s="125"/>
      <c r="R242" s="125"/>
      <c r="S242" s="125"/>
      <c r="T242" s="125"/>
      <c r="U242" s="125"/>
      <c r="V242" s="125"/>
      <c r="W242" s="125"/>
      <c r="X242" s="125"/>
      <c r="Y242" s="125"/>
      <c r="AA242" s="42" t="str">
        <f>IF(U18&lt;&gt;"áno",Z1,"Link na webstránku, ktorá má byť predmetom optimalizácie")</f>
        <v>NEVYPĹŇA SA</v>
      </c>
      <c r="AB242" s="42"/>
      <c r="AH242" s="74" t="s">
        <v>330</v>
      </c>
      <c r="AI242" s="42"/>
    </row>
    <row r="243" spans="1:35" ht="14.45" customHeight="1" x14ac:dyDescent="0.25">
      <c r="A243" s="53"/>
      <c r="B243" s="232"/>
      <c r="C243" s="232"/>
      <c r="D243" s="232"/>
      <c r="E243" s="232"/>
      <c r="F243" s="232"/>
      <c r="G243" s="124"/>
      <c r="H243" s="124"/>
      <c r="I243" s="124"/>
      <c r="J243" s="149" t="s">
        <v>241</v>
      </c>
      <c r="K243" s="149"/>
      <c r="L243" s="149"/>
      <c r="M243" s="149"/>
      <c r="N243" s="149"/>
      <c r="O243" s="149"/>
      <c r="P243" s="149"/>
      <c r="Q243" s="149"/>
      <c r="R243" s="149"/>
      <c r="S243" s="149"/>
      <c r="T243" s="149"/>
      <c r="U243" s="149"/>
      <c r="V243" s="149"/>
      <c r="W243" s="149"/>
      <c r="X243" s="136" t="str">
        <f>IF(G242="áno","R205, R401","")</f>
        <v/>
      </c>
      <c r="Y243" s="136"/>
      <c r="AI243" s="42"/>
    </row>
    <row r="244" spans="1:35" ht="90" customHeight="1" x14ac:dyDescent="0.25">
      <c r="A244" s="53"/>
      <c r="B244" s="232"/>
      <c r="C244" s="232"/>
      <c r="D244" s="232"/>
      <c r="E244" s="232"/>
      <c r="F244" s="232"/>
      <c r="G244" s="124"/>
      <c r="H244" s="124"/>
      <c r="I244" s="124"/>
      <c r="J244" s="149"/>
      <c r="K244" s="149"/>
      <c r="L244" s="149"/>
      <c r="M244" s="149"/>
      <c r="N244" s="149"/>
      <c r="O244" s="149"/>
      <c r="P244" s="149"/>
      <c r="Q244" s="149"/>
      <c r="R244" s="149"/>
      <c r="S244" s="149"/>
      <c r="T244" s="149"/>
      <c r="U244" s="149"/>
      <c r="V244" s="149"/>
      <c r="W244" s="149"/>
      <c r="X244" s="136"/>
      <c r="Y244" s="136"/>
      <c r="AI244" s="42"/>
    </row>
    <row r="245" spans="1:35" ht="30" customHeight="1" x14ac:dyDescent="0.25">
      <c r="A245" s="53"/>
      <c r="B245" s="123" t="str">
        <f>IF(U18&lt;&gt;"áno",Z1,"Popis určenia samostatnej aplikácie ")</f>
        <v>NEVYPĹŇA SA</v>
      </c>
      <c r="C245" s="123"/>
      <c r="D245" s="123"/>
      <c r="E245" s="123"/>
      <c r="F245" s="123"/>
      <c r="G245" s="136" t="s">
        <v>245</v>
      </c>
      <c r="H245" s="136"/>
      <c r="I245" s="136"/>
      <c r="J245" s="136"/>
      <c r="K245" s="136"/>
      <c r="L245" s="136"/>
      <c r="M245" s="136"/>
      <c r="N245" s="136"/>
      <c r="O245" s="136"/>
      <c r="P245" s="136"/>
      <c r="Q245" s="136"/>
      <c r="R245" s="136"/>
      <c r="S245" s="136"/>
      <c r="T245" s="136"/>
      <c r="U245" s="136"/>
      <c r="V245" s="136"/>
      <c r="W245" s="136"/>
      <c r="X245" s="136"/>
      <c r="Y245" s="136"/>
      <c r="AB245" s="42" t="s">
        <v>343</v>
      </c>
      <c r="AH245" s="74" t="s">
        <v>330</v>
      </c>
      <c r="AI245" s="42"/>
    </row>
    <row r="246" spans="1:35" ht="14.45" customHeight="1" x14ac:dyDescent="0.25">
      <c r="A246" s="53"/>
      <c r="B246" s="123"/>
      <c r="C246" s="123"/>
      <c r="D246" s="123"/>
      <c r="E246" s="123"/>
      <c r="F246" s="123"/>
      <c r="G246" s="230" t="s">
        <v>296</v>
      </c>
      <c r="H246" s="230"/>
      <c r="I246" s="230"/>
      <c r="J246" s="230"/>
      <c r="K246" s="230"/>
      <c r="L246" s="230"/>
      <c r="M246" s="230"/>
      <c r="N246" s="230"/>
      <c r="O246" s="230"/>
      <c r="P246" s="230"/>
      <c r="Q246" s="230"/>
      <c r="R246" s="230"/>
      <c r="S246" s="230"/>
      <c r="T246" s="230"/>
      <c r="U246" s="230"/>
      <c r="V246" s="230"/>
      <c r="W246" s="230"/>
      <c r="X246" s="231" t="str">
        <f>IF(LEN(G246)&gt;12,"R205, R401","")</f>
        <v/>
      </c>
      <c r="Y246" s="231"/>
      <c r="AI246" s="42"/>
    </row>
    <row r="247" spans="1:35" ht="116.45" customHeight="1" x14ac:dyDescent="0.25">
      <c r="A247" s="53"/>
      <c r="B247" s="123"/>
      <c r="C247" s="123"/>
      <c r="D247" s="123"/>
      <c r="E247" s="123"/>
      <c r="F247" s="123"/>
      <c r="G247" s="230"/>
      <c r="H247" s="230"/>
      <c r="I247" s="230"/>
      <c r="J247" s="230"/>
      <c r="K247" s="230"/>
      <c r="L247" s="230"/>
      <c r="M247" s="230"/>
      <c r="N247" s="230"/>
      <c r="O247" s="230"/>
      <c r="P247" s="230"/>
      <c r="Q247" s="230"/>
      <c r="R247" s="230"/>
      <c r="S247" s="230"/>
      <c r="T247" s="230"/>
      <c r="U247" s="230"/>
      <c r="V247" s="230"/>
      <c r="W247" s="230"/>
      <c r="X247" s="231"/>
      <c r="Y247" s="231"/>
      <c r="AI247" s="42"/>
    </row>
    <row r="248" spans="1:35" ht="14.45" customHeight="1" x14ac:dyDescent="0.25">
      <c r="A248" s="53"/>
      <c r="B248" s="233" t="str">
        <f>IF(U18&lt;&gt;"áno",Z1,"Operačné systémy na ktorých má byť aplikácia funkčná ")</f>
        <v>NEVYPĹŇA SA</v>
      </c>
      <c r="C248" s="233"/>
      <c r="D248" s="233"/>
      <c r="E248" s="233"/>
      <c r="F248" s="233"/>
      <c r="G248" s="250" t="s">
        <v>248</v>
      </c>
      <c r="H248" s="250"/>
      <c r="I248" s="250"/>
      <c r="J248" s="250"/>
      <c r="K248" s="250"/>
      <c r="L248" s="250"/>
      <c r="M248" s="250"/>
      <c r="N248" s="250"/>
      <c r="O248" s="250"/>
      <c r="P248" s="250"/>
      <c r="Q248" s="250"/>
      <c r="R248" s="250"/>
      <c r="S248" s="250"/>
      <c r="T248" s="250"/>
      <c r="U248" s="250"/>
      <c r="V248" s="250"/>
      <c r="W248" s="250"/>
      <c r="X248" s="250"/>
      <c r="Y248" s="250"/>
      <c r="AI248" s="42"/>
    </row>
    <row r="249" spans="1:35" ht="14.45" customHeight="1" x14ac:dyDescent="0.25">
      <c r="A249" s="53"/>
      <c r="B249" s="123"/>
      <c r="C249" s="123"/>
      <c r="D249" s="123"/>
      <c r="E249" s="123"/>
      <c r="F249" s="123"/>
      <c r="G249" s="230" t="s">
        <v>300</v>
      </c>
      <c r="H249" s="230"/>
      <c r="I249" s="230"/>
      <c r="J249" s="230"/>
      <c r="K249" s="230"/>
      <c r="L249" s="230"/>
      <c r="M249" s="230"/>
      <c r="N249" s="230"/>
      <c r="O249" s="230"/>
      <c r="P249" s="230"/>
      <c r="Q249" s="230"/>
      <c r="R249" s="230"/>
      <c r="S249" s="230"/>
      <c r="T249" s="230"/>
      <c r="U249" s="230"/>
      <c r="V249" s="230"/>
      <c r="W249" s="230"/>
      <c r="X249" s="231" t="str">
        <f>IF(LEN(G249)&gt;12,"R205, R401","")</f>
        <v/>
      </c>
      <c r="Y249" s="231"/>
      <c r="AH249" s="42" t="s">
        <v>331</v>
      </c>
      <c r="AI249" s="42"/>
    </row>
    <row r="250" spans="1:35" ht="112.9" customHeight="1" x14ac:dyDescent="0.25">
      <c r="A250" s="53"/>
      <c r="B250" s="123"/>
      <c r="C250" s="123"/>
      <c r="D250" s="123"/>
      <c r="E250" s="123"/>
      <c r="F250" s="123"/>
      <c r="G250" s="230"/>
      <c r="H250" s="230"/>
      <c r="I250" s="230"/>
      <c r="J250" s="230"/>
      <c r="K250" s="230"/>
      <c r="L250" s="230"/>
      <c r="M250" s="230"/>
      <c r="N250" s="230"/>
      <c r="O250" s="230"/>
      <c r="P250" s="230"/>
      <c r="Q250" s="230"/>
      <c r="R250" s="230"/>
      <c r="S250" s="230"/>
      <c r="T250" s="230"/>
      <c r="U250" s="230"/>
      <c r="V250" s="230"/>
      <c r="W250" s="230"/>
      <c r="X250" s="231"/>
      <c r="Y250" s="231"/>
      <c r="AI250" s="42"/>
    </row>
    <row r="251" spans="1:35" ht="14.45" customHeight="1" x14ac:dyDescent="0.25">
      <c r="A251" s="53"/>
      <c r="B251" s="123" t="str">
        <f>IF(U18&lt;&gt;"áno",Z1,"Aplikácia má byť funkčná aj v off-line verzii ")</f>
        <v>NEVYPĹŇA SA</v>
      </c>
      <c r="C251" s="123"/>
      <c r="D251" s="123"/>
      <c r="E251" s="123"/>
      <c r="F251" s="123"/>
      <c r="G251" s="124" t="s">
        <v>75</v>
      </c>
      <c r="H251" s="124"/>
      <c r="I251" s="124"/>
      <c r="J251" s="172"/>
      <c r="K251" s="172"/>
      <c r="L251" s="172"/>
      <c r="M251" s="172"/>
      <c r="N251" s="172"/>
      <c r="O251" s="172"/>
      <c r="P251" s="172"/>
      <c r="Q251" s="172"/>
      <c r="R251" s="172"/>
      <c r="S251" s="172"/>
      <c r="T251" s="172"/>
      <c r="U251" s="172"/>
      <c r="V251" s="172"/>
      <c r="W251" s="172"/>
      <c r="X251" s="136" t="str">
        <f>IF(G251="áno","R205, R401","")</f>
        <v/>
      </c>
      <c r="Y251" s="136"/>
      <c r="AI251" s="42"/>
    </row>
    <row r="252" spans="1:35" ht="14.45" customHeight="1" x14ac:dyDescent="0.25">
      <c r="A252" s="53"/>
      <c r="B252" s="123"/>
      <c r="C252" s="123"/>
      <c r="D252" s="123"/>
      <c r="E252" s="123"/>
      <c r="F252" s="123"/>
      <c r="G252" s="124"/>
      <c r="H252" s="124"/>
      <c r="I252" s="124"/>
      <c r="J252" s="172"/>
      <c r="K252" s="172"/>
      <c r="L252" s="172"/>
      <c r="M252" s="172"/>
      <c r="N252" s="172"/>
      <c r="O252" s="172"/>
      <c r="P252" s="172"/>
      <c r="Q252" s="172"/>
      <c r="R252" s="172"/>
      <c r="S252" s="172"/>
      <c r="T252" s="172"/>
      <c r="U252" s="172"/>
      <c r="V252" s="172"/>
      <c r="W252" s="172"/>
      <c r="X252" s="136"/>
      <c r="Y252" s="136"/>
      <c r="AI252" s="42"/>
    </row>
    <row r="253" spans="1:35" ht="14.45" customHeight="1" x14ac:dyDescent="0.25">
      <c r="A253" s="53"/>
      <c r="B253" s="123"/>
      <c r="C253" s="123"/>
      <c r="D253" s="123"/>
      <c r="E253" s="123"/>
      <c r="F253" s="123"/>
      <c r="G253" s="124"/>
      <c r="H253" s="124"/>
      <c r="I253" s="124"/>
      <c r="J253" s="172"/>
      <c r="K253" s="172"/>
      <c r="L253" s="172"/>
      <c r="M253" s="172"/>
      <c r="N253" s="172"/>
      <c r="O253" s="172"/>
      <c r="P253" s="172"/>
      <c r="Q253" s="172"/>
      <c r="R253" s="172"/>
      <c r="S253" s="172"/>
      <c r="T253" s="172"/>
      <c r="U253" s="172"/>
      <c r="V253" s="172"/>
      <c r="W253" s="172"/>
      <c r="X253" s="136"/>
      <c r="Y253" s="136"/>
      <c r="AI253" s="42"/>
    </row>
    <row r="254" spans="1:35" ht="124.9" customHeight="1" thickBot="1" x14ac:dyDescent="0.3">
      <c r="A254" s="53"/>
      <c r="B254" s="243" t="str">
        <f>IF(U18&lt;&gt;"áno",Z1,"PRIESTOR NA DOPLŇUJÚCE INFORMÁCIE ŽIADATEĽA ")</f>
        <v>NEVYPĹŇA SA</v>
      </c>
      <c r="C254" s="243"/>
      <c r="D254" s="243"/>
      <c r="E254" s="243"/>
      <c r="F254" s="243"/>
      <c r="G254" s="244" t="s">
        <v>300</v>
      </c>
      <c r="H254" s="245"/>
      <c r="I254" s="245"/>
      <c r="J254" s="245"/>
      <c r="K254" s="245"/>
      <c r="L254" s="245"/>
      <c r="M254" s="245"/>
      <c r="N254" s="245"/>
      <c r="O254" s="245"/>
      <c r="P254" s="245"/>
      <c r="Q254" s="245"/>
      <c r="R254" s="245"/>
      <c r="S254" s="245"/>
      <c r="T254" s="245"/>
      <c r="U254" s="245"/>
      <c r="V254" s="245"/>
      <c r="W254" s="245"/>
      <c r="X254" s="245"/>
      <c r="Y254" s="246"/>
      <c r="AI254" s="42"/>
    </row>
    <row r="255" spans="1:35" x14ac:dyDescent="0.25">
      <c r="A255" s="235" t="s">
        <v>307</v>
      </c>
      <c r="B255" s="236"/>
      <c r="C255" s="236"/>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7"/>
      <c r="AB255" s="42"/>
      <c r="AH255" s="42"/>
      <c r="AI255" s="42"/>
    </row>
    <row r="256" spans="1:35" ht="15.75" thickBot="1" x14ac:dyDescent="0.3">
      <c r="A256" s="238"/>
      <c r="B256" s="239"/>
      <c r="C256" s="239"/>
      <c r="D256" s="239"/>
      <c r="E256" s="239"/>
      <c r="F256" s="239"/>
      <c r="G256" s="239"/>
      <c r="H256" s="239"/>
      <c r="I256" s="239"/>
      <c r="J256" s="239"/>
      <c r="K256" s="239"/>
      <c r="L256" s="239"/>
      <c r="M256" s="239"/>
      <c r="N256" s="239"/>
      <c r="O256" s="239"/>
      <c r="P256" s="239"/>
      <c r="Q256" s="239"/>
      <c r="R256" s="239"/>
      <c r="S256" s="239"/>
      <c r="T256" s="239"/>
      <c r="U256" s="239"/>
      <c r="V256" s="239"/>
      <c r="W256" s="239"/>
      <c r="X256" s="239"/>
      <c r="Y256" s="240"/>
      <c r="AB256" s="42"/>
      <c r="AH256" s="42"/>
      <c r="AI256" s="42"/>
    </row>
    <row r="257" spans="1:35" x14ac:dyDescent="0.25">
      <c r="A257" s="241" t="s">
        <v>0</v>
      </c>
      <c r="B257" s="173"/>
      <c r="C257" s="173"/>
      <c r="D257" s="173"/>
      <c r="E257" s="173"/>
      <c r="F257" s="173"/>
      <c r="G257" s="173" t="s">
        <v>301</v>
      </c>
      <c r="H257" s="173"/>
      <c r="I257" s="173"/>
      <c r="J257" s="173"/>
      <c r="K257" s="173"/>
      <c r="L257" s="173"/>
      <c r="M257" s="242" t="s">
        <v>302</v>
      </c>
      <c r="N257" s="242"/>
      <c r="O257" s="242"/>
      <c r="P257" s="173" t="s">
        <v>303</v>
      </c>
      <c r="Q257" s="173"/>
      <c r="R257" s="173"/>
      <c r="S257" s="173"/>
      <c r="T257" s="173"/>
      <c r="U257" s="173"/>
      <c r="V257" s="173"/>
      <c r="W257" s="173" t="s">
        <v>304</v>
      </c>
      <c r="X257" s="173"/>
      <c r="Y257" s="174"/>
      <c r="AB257" s="42"/>
      <c r="AH257" s="42"/>
      <c r="AI257" s="42"/>
    </row>
    <row r="258" spans="1:35" ht="14.45" customHeight="1" x14ac:dyDescent="0.25">
      <c r="A258" s="175"/>
      <c r="B258" s="176"/>
      <c r="C258" s="176"/>
      <c r="D258" s="176"/>
      <c r="E258" s="176"/>
      <c r="F258" s="176"/>
      <c r="G258" s="177" t="s">
        <v>318</v>
      </c>
      <c r="H258" s="177"/>
      <c r="I258" s="177"/>
      <c r="J258" s="177"/>
      <c r="K258" s="177"/>
      <c r="L258" s="177"/>
      <c r="M258" s="202" t="s">
        <v>318</v>
      </c>
      <c r="N258" s="202"/>
      <c r="O258" s="202"/>
      <c r="P258" s="177" t="s">
        <v>318</v>
      </c>
      <c r="Q258" s="177"/>
      <c r="R258" s="177"/>
      <c r="S258" s="177"/>
      <c r="T258" s="177"/>
      <c r="U258" s="177"/>
      <c r="V258" s="177"/>
      <c r="W258" s="177" t="s">
        <v>318</v>
      </c>
      <c r="X258" s="177"/>
      <c r="Y258" s="234"/>
      <c r="AB258" s="42"/>
      <c r="AH258" s="42"/>
      <c r="AI258" s="42"/>
    </row>
    <row r="259" spans="1:35" ht="25.9" customHeight="1" x14ac:dyDescent="0.25">
      <c r="A259" s="210" t="s">
        <v>389</v>
      </c>
      <c r="B259" s="211"/>
      <c r="C259" s="211"/>
      <c r="D259" s="211"/>
      <c r="E259" s="211"/>
      <c r="F259" s="211"/>
      <c r="G259" s="205" t="s">
        <v>318</v>
      </c>
      <c r="H259" s="205"/>
      <c r="I259" s="205"/>
      <c r="J259" s="205"/>
      <c r="K259" s="205"/>
      <c r="L259" s="205"/>
      <c r="M259" s="211" t="s">
        <v>390</v>
      </c>
      <c r="N259" s="211"/>
      <c r="O259" s="211"/>
      <c r="P259" s="211"/>
      <c r="Q259" s="211"/>
      <c r="R259" s="211"/>
      <c r="S259" s="205" t="s">
        <v>318</v>
      </c>
      <c r="T259" s="205"/>
      <c r="U259" s="205"/>
      <c r="V259" s="205"/>
      <c r="W259" s="205"/>
      <c r="X259" s="205"/>
      <c r="Y259" s="222"/>
      <c r="AB259" s="42"/>
      <c r="AH259" s="42"/>
      <c r="AI259" s="42"/>
    </row>
    <row r="260" spans="1:35" ht="27.75" customHeight="1" thickBot="1" x14ac:dyDescent="0.3">
      <c r="A260" s="212"/>
      <c r="B260" s="213"/>
      <c r="C260" s="213"/>
      <c r="D260" s="213"/>
      <c r="E260" s="213"/>
      <c r="F260" s="213"/>
      <c r="G260" s="221"/>
      <c r="H260" s="221"/>
      <c r="I260" s="221"/>
      <c r="J260" s="221"/>
      <c r="K260" s="221"/>
      <c r="L260" s="221"/>
      <c r="M260" s="213"/>
      <c r="N260" s="213"/>
      <c r="O260" s="213"/>
      <c r="P260" s="213"/>
      <c r="Q260" s="213"/>
      <c r="R260" s="213"/>
      <c r="S260" s="221"/>
      <c r="T260" s="221"/>
      <c r="U260" s="221"/>
      <c r="V260" s="221"/>
      <c r="W260" s="221"/>
      <c r="X260" s="221"/>
      <c r="Y260" s="223"/>
      <c r="AB260" s="42"/>
      <c r="AH260" s="42"/>
      <c r="AI260" s="42"/>
    </row>
    <row r="261" spans="1:35" ht="14.45" customHeight="1" thickBot="1" x14ac:dyDescent="0.3">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AB261" s="42"/>
      <c r="AH261" s="42"/>
      <c r="AI261" s="42"/>
    </row>
    <row r="262" spans="1:35" ht="28.9" customHeight="1" thickBot="1" x14ac:dyDescent="0.3">
      <c r="A262" s="224" t="s">
        <v>305</v>
      </c>
      <c r="B262" s="225"/>
      <c r="C262" s="225"/>
      <c r="D262" s="225"/>
      <c r="E262" s="225"/>
      <c r="F262" s="225"/>
      <c r="G262" s="225"/>
      <c r="H262" s="225"/>
      <c r="I262" s="225"/>
      <c r="J262" s="225"/>
      <c r="K262" s="225"/>
      <c r="L262" s="225"/>
      <c r="M262" s="225"/>
      <c r="N262" s="225"/>
      <c r="O262" s="225"/>
      <c r="P262" s="225"/>
      <c r="Q262" s="225"/>
      <c r="R262" s="225"/>
      <c r="S262" s="225"/>
      <c r="T262" s="225"/>
      <c r="U262" s="225"/>
      <c r="V262" s="225"/>
      <c r="W262" s="225"/>
      <c r="X262" s="225"/>
      <c r="Y262" s="226"/>
      <c r="AB262" s="42"/>
      <c r="AH262" s="42"/>
      <c r="AI262" s="42"/>
    </row>
    <row r="263" spans="1:35" x14ac:dyDescent="0.25">
      <c r="A263" s="214" t="s">
        <v>76</v>
      </c>
      <c r="B263" s="206"/>
      <c r="C263" s="206"/>
      <c r="D263" s="206"/>
      <c r="E263" s="206"/>
      <c r="F263" s="206"/>
      <c r="G263" s="204" t="s">
        <v>318</v>
      </c>
      <c r="H263" s="204"/>
      <c r="I263" s="204"/>
      <c r="J263" s="204"/>
      <c r="K263" s="204"/>
      <c r="L263" s="204"/>
      <c r="M263" s="206" t="s">
        <v>369</v>
      </c>
      <c r="N263" s="206"/>
      <c r="O263" s="206"/>
      <c r="P263" s="206"/>
      <c r="Q263" s="206"/>
      <c r="R263" s="206"/>
      <c r="S263" s="208" t="s">
        <v>318</v>
      </c>
      <c r="T263" s="208"/>
      <c r="U263" s="208"/>
      <c r="V263" s="208"/>
      <c r="W263" s="208"/>
      <c r="X263" s="208"/>
      <c r="Y263" s="209"/>
      <c r="AB263" s="42"/>
      <c r="AH263" s="42"/>
      <c r="AI263" s="42"/>
    </row>
    <row r="264" spans="1:35" ht="28.9" customHeight="1" x14ac:dyDescent="0.25">
      <c r="A264" s="215"/>
      <c r="B264" s="207"/>
      <c r="C264" s="207"/>
      <c r="D264" s="207"/>
      <c r="E264" s="207"/>
      <c r="F264" s="207"/>
      <c r="G264" s="205"/>
      <c r="H264" s="205"/>
      <c r="I264" s="205"/>
      <c r="J264" s="205"/>
      <c r="K264" s="205"/>
      <c r="L264" s="205"/>
      <c r="M264" s="207"/>
      <c r="N264" s="207"/>
      <c r="O264" s="207"/>
      <c r="P264" s="207"/>
      <c r="Q264" s="207"/>
      <c r="R264" s="207"/>
      <c r="S264" s="202"/>
      <c r="T264" s="202"/>
      <c r="U264" s="202"/>
      <c r="V264" s="202"/>
      <c r="W264" s="202"/>
      <c r="X264" s="202"/>
      <c r="Y264" s="203"/>
      <c r="AB264" s="42"/>
      <c r="AH264" s="42"/>
      <c r="AI264" s="42"/>
    </row>
    <row r="265" spans="1:35" x14ac:dyDescent="0.25">
      <c r="A265" s="227"/>
      <c r="B265" s="228"/>
      <c r="C265" s="228"/>
      <c r="D265" s="228"/>
      <c r="E265" s="228"/>
      <c r="F265" s="228"/>
      <c r="G265" s="228"/>
      <c r="H265" s="228"/>
      <c r="I265" s="228"/>
      <c r="J265" s="228"/>
      <c r="K265" s="228"/>
      <c r="L265" s="228"/>
      <c r="M265" s="228"/>
      <c r="N265" s="228"/>
      <c r="O265" s="228"/>
      <c r="P265" s="228"/>
      <c r="Q265" s="228"/>
      <c r="R265" s="228"/>
      <c r="S265" s="228"/>
      <c r="T265" s="228"/>
      <c r="U265" s="228"/>
      <c r="V265" s="228"/>
      <c r="W265" s="228"/>
      <c r="X265" s="228"/>
      <c r="Y265" s="229"/>
      <c r="AB265" s="42"/>
      <c r="AH265" s="42"/>
      <c r="AI265" s="42"/>
    </row>
    <row r="266" spans="1:35" x14ac:dyDescent="0.25">
      <c r="A266" s="215" t="s">
        <v>77</v>
      </c>
      <c r="B266" s="207"/>
      <c r="C266" s="207"/>
      <c r="D266" s="207"/>
      <c r="E266" s="207"/>
      <c r="F266" s="207"/>
      <c r="G266" s="202" t="s">
        <v>318</v>
      </c>
      <c r="H266" s="202"/>
      <c r="I266" s="202"/>
      <c r="J266" s="202"/>
      <c r="K266" s="202"/>
      <c r="L266" s="202"/>
      <c r="M266" s="202"/>
      <c r="N266" s="202"/>
      <c r="O266" s="247" t="s">
        <v>306</v>
      </c>
      <c r="P266" s="247"/>
      <c r="Q266" s="247"/>
      <c r="R266" s="247"/>
      <c r="S266" s="247"/>
      <c r="T266" s="248" t="s">
        <v>80</v>
      </c>
      <c r="U266" s="248"/>
      <c r="V266" s="248"/>
      <c r="W266" s="248" t="s">
        <v>81</v>
      </c>
      <c r="X266" s="248"/>
      <c r="Y266" s="249"/>
      <c r="AB266" s="42"/>
      <c r="AH266" s="42"/>
      <c r="AI266" s="42"/>
    </row>
    <row r="267" spans="1:35" ht="40.9" customHeight="1" x14ac:dyDescent="0.25">
      <c r="A267" s="215"/>
      <c r="B267" s="207"/>
      <c r="C267" s="207"/>
      <c r="D267" s="207"/>
      <c r="E267" s="207"/>
      <c r="F267" s="207"/>
      <c r="G267" s="202"/>
      <c r="H267" s="202"/>
      <c r="I267" s="202"/>
      <c r="J267" s="202"/>
      <c r="K267" s="202"/>
      <c r="L267" s="202"/>
      <c r="M267" s="202"/>
      <c r="N267" s="202"/>
      <c r="O267" s="247"/>
      <c r="P267" s="247"/>
      <c r="Q267" s="247"/>
      <c r="R267" s="247"/>
      <c r="S267" s="247"/>
      <c r="T267" s="202" t="s">
        <v>318</v>
      </c>
      <c r="U267" s="202"/>
      <c r="V267" s="202"/>
      <c r="W267" s="202" t="s">
        <v>318</v>
      </c>
      <c r="X267" s="202"/>
      <c r="Y267" s="203"/>
      <c r="AB267" s="42"/>
      <c r="AH267" s="42"/>
      <c r="AI267" s="42"/>
    </row>
    <row r="268" spans="1:35" x14ac:dyDescent="0.25">
      <c r="A268" s="170"/>
      <c r="B268" s="147"/>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71"/>
      <c r="AB268" s="42"/>
      <c r="AH268" s="42"/>
      <c r="AI268" s="42"/>
    </row>
    <row r="269" spans="1:35" ht="31.9" customHeight="1" thickBot="1" x14ac:dyDescent="0.3">
      <c r="A269" s="216" t="s">
        <v>78</v>
      </c>
      <c r="B269" s="217"/>
      <c r="C269" s="217"/>
      <c r="D269" s="218" t="s">
        <v>318</v>
      </c>
      <c r="E269" s="218"/>
      <c r="F269" s="218"/>
      <c r="G269" s="217" t="s">
        <v>79</v>
      </c>
      <c r="H269" s="217"/>
      <c r="I269" s="217"/>
      <c r="J269" s="217"/>
      <c r="K269" s="219" t="s">
        <v>318</v>
      </c>
      <c r="L269" s="219"/>
      <c r="M269" s="219"/>
      <c r="N269" s="219"/>
      <c r="O269" s="219"/>
      <c r="P269" s="219"/>
      <c r="Q269" s="219"/>
      <c r="R269" s="219"/>
      <c r="S269" s="219"/>
      <c r="T269" s="219"/>
      <c r="U269" s="219"/>
      <c r="V269" s="219"/>
      <c r="W269" s="219"/>
      <c r="X269" s="219"/>
      <c r="Y269" s="220"/>
      <c r="AB269" s="42"/>
      <c r="AH269" s="42"/>
      <c r="AI269" s="42"/>
    </row>
    <row r="271" spans="1:35" s="92" customFormat="1" ht="37.9" customHeight="1" x14ac:dyDescent="0.25">
      <c r="A271" s="364" t="s">
        <v>388</v>
      </c>
      <c r="B271" s="364"/>
      <c r="C271" s="365" t="s">
        <v>318</v>
      </c>
      <c r="D271" s="365"/>
      <c r="E271" s="365"/>
      <c r="F271" s="365"/>
      <c r="G271" s="366" t="s">
        <v>371</v>
      </c>
      <c r="H271" s="366"/>
      <c r="I271" s="366"/>
      <c r="J271" s="366"/>
      <c r="K271" s="366"/>
      <c r="L271" s="366"/>
      <c r="M271" s="366"/>
      <c r="N271" s="366"/>
      <c r="O271" s="366"/>
      <c r="P271" s="366"/>
      <c r="Q271" s="366"/>
      <c r="R271" s="367" t="s">
        <v>318</v>
      </c>
      <c r="S271" s="367"/>
      <c r="T271" s="367"/>
      <c r="U271" s="367"/>
      <c r="V271" s="367"/>
      <c r="W271" s="367"/>
      <c r="X271" s="367"/>
      <c r="Y271" s="367"/>
    </row>
    <row r="273" spans="1:7" x14ac:dyDescent="0.25">
      <c r="A273" s="58"/>
      <c r="B273" s="58"/>
      <c r="C273" s="58"/>
    </row>
    <row r="274" spans="1:7" x14ac:dyDescent="0.25">
      <c r="A274" s="102"/>
      <c r="B274" s="102"/>
      <c r="C274" s="102"/>
      <c r="D274" s="102"/>
      <c r="E274" s="102"/>
      <c r="F274" s="102"/>
      <c r="G274" s="102"/>
    </row>
    <row r="275" spans="1:7" x14ac:dyDescent="0.25">
      <c r="A275" s="102"/>
    </row>
  </sheetData>
  <sheetProtection algorithmName="SHA-512" hashValue="EFeOJ5Ky9pKZdytTSxYGdq3q5yyNXkQ6i1iABtZYMzcRuXpd2jD9yExvvTnZ6thGwAHNtObLttPnKzI83+wzKQ==" saltValue="HwY4JFStpQXN+WAURDgYNA==" spinCount="100000" sheet="1" objects="1" scenarios="1" insertHyperlinks="0"/>
  <mergeCells count="514">
    <mergeCell ref="J208:Y208"/>
    <mergeCell ref="B208:F210"/>
    <mergeCell ref="G193:I195"/>
    <mergeCell ref="J193:Y193"/>
    <mergeCell ref="A196:A198"/>
    <mergeCell ref="J209:W210"/>
    <mergeCell ref="A181:A183"/>
    <mergeCell ref="J184:Y184"/>
    <mergeCell ref="A184:A186"/>
    <mergeCell ref="B184:F186"/>
    <mergeCell ref="G184:I186"/>
    <mergeCell ref="A211:A213"/>
    <mergeCell ref="B211:F213"/>
    <mergeCell ref="G211:I213"/>
    <mergeCell ref="G190:I192"/>
    <mergeCell ref="J190:Y190"/>
    <mergeCell ref="J191:W192"/>
    <mergeCell ref="A187:A189"/>
    <mergeCell ref="B187:F189"/>
    <mergeCell ref="G187:I189"/>
    <mergeCell ref="J181:Y181"/>
    <mergeCell ref="J182:Y183"/>
    <mergeCell ref="G196:I198"/>
    <mergeCell ref="J196:Y196"/>
    <mergeCell ref="J197:W198"/>
    <mergeCell ref="X197:Y198"/>
    <mergeCell ref="J187:Y187"/>
    <mergeCell ref="J188:Y189"/>
    <mergeCell ref="A208:A210"/>
    <mergeCell ref="G208:I210"/>
    <mergeCell ref="A162:Y162"/>
    <mergeCell ref="A121:Y121"/>
    <mergeCell ref="AM1:AM3"/>
    <mergeCell ref="B77:F79"/>
    <mergeCell ref="G77:I79"/>
    <mergeCell ref="X81:Y83"/>
    <mergeCell ref="J92:Y93"/>
    <mergeCell ref="A271:B271"/>
    <mergeCell ref="C271:F271"/>
    <mergeCell ref="G271:Q271"/>
    <mergeCell ref="R271:Y271"/>
    <mergeCell ref="T68:Y68"/>
    <mergeCell ref="J75:W76"/>
    <mergeCell ref="X75:Y76"/>
    <mergeCell ref="A80:A83"/>
    <mergeCell ref="B80:I83"/>
    <mergeCell ref="A77:A79"/>
    <mergeCell ref="A117:Y117"/>
    <mergeCell ref="A86:C86"/>
    <mergeCell ref="D86:K86"/>
    <mergeCell ref="L86:N86"/>
    <mergeCell ref="A84:Y84"/>
    <mergeCell ref="A85:C85"/>
    <mergeCell ref="D85:K85"/>
    <mergeCell ref="G73:Y73"/>
    <mergeCell ref="A94:A96"/>
    <mergeCell ref="B94:F96"/>
    <mergeCell ref="G94:I96"/>
    <mergeCell ref="Q69:Y70"/>
    <mergeCell ref="X111:Y112"/>
    <mergeCell ref="G88:I90"/>
    <mergeCell ref="J88:Y88"/>
    <mergeCell ref="J77:Y77"/>
    <mergeCell ref="J80:Y80"/>
    <mergeCell ref="A74:A76"/>
    <mergeCell ref="B74:F76"/>
    <mergeCell ref="G74:I76"/>
    <mergeCell ref="J74:Y74"/>
    <mergeCell ref="A91:A93"/>
    <mergeCell ref="L85:N85"/>
    <mergeCell ref="B91:F93"/>
    <mergeCell ref="G91:I93"/>
    <mergeCell ref="J91:Y91"/>
    <mergeCell ref="J78:Y79"/>
    <mergeCell ref="A88:A90"/>
    <mergeCell ref="Q59:X59"/>
    <mergeCell ref="B60:D60"/>
    <mergeCell ref="E60:L60"/>
    <mergeCell ref="N60:P60"/>
    <mergeCell ref="Q60:X60"/>
    <mergeCell ref="B57:D57"/>
    <mergeCell ref="E57:L57"/>
    <mergeCell ref="N61:P61"/>
    <mergeCell ref="Q61:X61"/>
    <mergeCell ref="B58:D58"/>
    <mergeCell ref="E58:L58"/>
    <mergeCell ref="N58:P58"/>
    <mergeCell ref="Q58:X58"/>
    <mergeCell ref="B59:D59"/>
    <mergeCell ref="E59:L59"/>
    <mergeCell ref="A7:G7"/>
    <mergeCell ref="A8:G8"/>
    <mergeCell ref="A9:G9"/>
    <mergeCell ref="A10:G10"/>
    <mergeCell ref="H7:Y7"/>
    <mergeCell ref="Q49:X49"/>
    <mergeCell ref="G46:W47"/>
    <mergeCell ref="X46:Y47"/>
    <mergeCell ref="H8:Y8"/>
    <mergeCell ref="H9:R9"/>
    <mergeCell ref="A45:A47"/>
    <mergeCell ref="B45:F47"/>
    <mergeCell ref="G45:Y45"/>
    <mergeCell ref="A48:Y48"/>
    <mergeCell ref="E49:L49"/>
    <mergeCell ref="A41:A43"/>
    <mergeCell ref="J37:Y37"/>
    <mergeCell ref="G39:I39"/>
    <mergeCell ref="A40:Y40"/>
    <mergeCell ref="J38:W38"/>
    <mergeCell ref="X38:Y38"/>
    <mergeCell ref="G62:Y62"/>
    <mergeCell ref="G63:Y64"/>
    <mergeCell ref="A65:Y65"/>
    <mergeCell ref="B61:D61"/>
    <mergeCell ref="E61:L61"/>
    <mergeCell ref="B49:D49"/>
    <mergeCell ref="B50:D50"/>
    <mergeCell ref="B51:D51"/>
    <mergeCell ref="N49:P49"/>
    <mergeCell ref="N50:P50"/>
    <mergeCell ref="A53:A55"/>
    <mergeCell ref="B53:F55"/>
    <mergeCell ref="G53:Y53"/>
    <mergeCell ref="G54:Y55"/>
    <mergeCell ref="B52:D52"/>
    <mergeCell ref="N52:P52"/>
    <mergeCell ref="N51:P51"/>
    <mergeCell ref="Q51:X51"/>
    <mergeCell ref="N59:P59"/>
    <mergeCell ref="J33:Y33"/>
    <mergeCell ref="B33:F35"/>
    <mergeCell ref="G35:I35"/>
    <mergeCell ref="J35:Y35"/>
    <mergeCell ref="T66:Y66"/>
    <mergeCell ref="T67:Y67"/>
    <mergeCell ref="E50:L50"/>
    <mergeCell ref="E51:L51"/>
    <mergeCell ref="E52:L52"/>
    <mergeCell ref="Q50:X50"/>
    <mergeCell ref="Q52:X52"/>
    <mergeCell ref="A56:Y56"/>
    <mergeCell ref="A62:A64"/>
    <mergeCell ref="B62:F64"/>
    <mergeCell ref="B41:F43"/>
    <mergeCell ref="G41:I42"/>
    <mergeCell ref="J41:Y41"/>
    <mergeCell ref="G43:I43"/>
    <mergeCell ref="A44:Y44"/>
    <mergeCell ref="J42:W42"/>
    <mergeCell ref="X42:Y42"/>
    <mergeCell ref="A37:A39"/>
    <mergeCell ref="B37:F39"/>
    <mergeCell ref="G37:I38"/>
    <mergeCell ref="W9:Y9"/>
    <mergeCell ref="S9:V9"/>
    <mergeCell ref="J26:Y26"/>
    <mergeCell ref="D66:O66"/>
    <mergeCell ref="A16:Y16"/>
    <mergeCell ref="A18:D18"/>
    <mergeCell ref="A12:Y12"/>
    <mergeCell ref="A13:Y13"/>
    <mergeCell ref="A14:Y14"/>
    <mergeCell ref="A32:Y32"/>
    <mergeCell ref="A66:C66"/>
    <mergeCell ref="S10:Y10"/>
    <mergeCell ref="B26:F27"/>
    <mergeCell ref="G26:I27"/>
    <mergeCell ref="H10:L10"/>
    <mergeCell ref="M10:R10"/>
    <mergeCell ref="A36:Y36"/>
    <mergeCell ref="A33:A35"/>
    <mergeCell ref="A26:A27"/>
    <mergeCell ref="X34:Y34"/>
    <mergeCell ref="A17:C17"/>
    <mergeCell ref="B30:F31"/>
    <mergeCell ref="G30:I31"/>
    <mergeCell ref="G33:I34"/>
    <mergeCell ref="B88:F90"/>
    <mergeCell ref="J81:W83"/>
    <mergeCell ref="O85:Y85"/>
    <mergeCell ref="O86:Y86"/>
    <mergeCell ref="Q66:S66"/>
    <mergeCell ref="Q67:S67"/>
    <mergeCell ref="J94:Y94"/>
    <mergeCell ref="A97:A99"/>
    <mergeCell ref="B97:F99"/>
    <mergeCell ref="G97:I99"/>
    <mergeCell ref="J97:Y97"/>
    <mergeCell ref="J98:Y99"/>
    <mergeCell ref="J95:W96"/>
    <mergeCell ref="A67:C67"/>
    <mergeCell ref="A68:C68"/>
    <mergeCell ref="A71:A73"/>
    <mergeCell ref="D68:O68"/>
    <mergeCell ref="G71:Y71"/>
    <mergeCell ref="A69:C70"/>
    <mergeCell ref="D67:O67"/>
    <mergeCell ref="G72:Y72"/>
    <mergeCell ref="Q68:S68"/>
    <mergeCell ref="D69:O70"/>
    <mergeCell ref="B71:F73"/>
    <mergeCell ref="A100:A102"/>
    <mergeCell ref="B100:F102"/>
    <mergeCell ref="G100:I102"/>
    <mergeCell ref="J100:Y100"/>
    <mergeCell ref="A103:A105"/>
    <mergeCell ref="B103:F105"/>
    <mergeCell ref="G103:I105"/>
    <mergeCell ref="J103:Y103"/>
    <mergeCell ref="J104:Y105"/>
    <mergeCell ref="A107:A109"/>
    <mergeCell ref="B107:F109"/>
    <mergeCell ref="G107:I109"/>
    <mergeCell ref="J107:Y107"/>
    <mergeCell ref="J108:Y109"/>
    <mergeCell ref="X106:Y106"/>
    <mergeCell ref="B106:F106"/>
    <mergeCell ref="G106:I106"/>
    <mergeCell ref="A110:A112"/>
    <mergeCell ref="B110:F112"/>
    <mergeCell ref="G110:I112"/>
    <mergeCell ref="J110:Y110"/>
    <mergeCell ref="J111:W112"/>
    <mergeCell ref="A118:C118"/>
    <mergeCell ref="A119:C119"/>
    <mergeCell ref="D118:Y118"/>
    <mergeCell ref="A131:A133"/>
    <mergeCell ref="B131:I133"/>
    <mergeCell ref="J131:Y131"/>
    <mergeCell ref="X125:Y127"/>
    <mergeCell ref="D119:Y119"/>
    <mergeCell ref="A120:C120"/>
    <mergeCell ref="D120:Y120"/>
    <mergeCell ref="J128:Y128"/>
    <mergeCell ref="A122:A124"/>
    <mergeCell ref="B122:F124"/>
    <mergeCell ref="G122:I124"/>
    <mergeCell ref="J122:Y122"/>
    <mergeCell ref="J123:W124"/>
    <mergeCell ref="X123:Y124"/>
    <mergeCell ref="A125:A127"/>
    <mergeCell ref="B125:F127"/>
    <mergeCell ref="G125:I127"/>
    <mergeCell ref="J129:W130"/>
    <mergeCell ref="X129:Y130"/>
    <mergeCell ref="J114:W116"/>
    <mergeCell ref="J141:Y141"/>
    <mergeCell ref="J142:Y143"/>
    <mergeCell ref="D136:Y136"/>
    <mergeCell ref="A137:C137"/>
    <mergeCell ref="D137:Y137"/>
    <mergeCell ref="X132:Y133"/>
    <mergeCell ref="A138:C138"/>
    <mergeCell ref="A113:A116"/>
    <mergeCell ref="B113:I116"/>
    <mergeCell ref="J113:Y113"/>
    <mergeCell ref="X114:Y116"/>
    <mergeCell ref="A153:A155"/>
    <mergeCell ref="B153:F155"/>
    <mergeCell ref="G153:I155"/>
    <mergeCell ref="J153:Y153"/>
    <mergeCell ref="J154:Y155"/>
    <mergeCell ref="J151:W152"/>
    <mergeCell ref="A144:A146"/>
    <mergeCell ref="B144:F146"/>
    <mergeCell ref="G144:I146"/>
    <mergeCell ref="J144:Y144"/>
    <mergeCell ref="J145:Y146"/>
    <mergeCell ref="A147:A149"/>
    <mergeCell ref="B147:F149"/>
    <mergeCell ref="G147:I149"/>
    <mergeCell ref="J147:Y147"/>
    <mergeCell ref="J148:W149"/>
    <mergeCell ref="J156:Y156"/>
    <mergeCell ref="A159:A160"/>
    <mergeCell ref="B159:I160"/>
    <mergeCell ref="J159:Y159"/>
    <mergeCell ref="J157:W158"/>
    <mergeCell ref="X157:Y158"/>
    <mergeCell ref="J160:W160"/>
    <mergeCell ref="X160:Y160"/>
    <mergeCell ref="A156:A158"/>
    <mergeCell ref="B156:F158"/>
    <mergeCell ref="A163:A165"/>
    <mergeCell ref="B163:F165"/>
    <mergeCell ref="G163:I165"/>
    <mergeCell ref="J163:Y163"/>
    <mergeCell ref="J164:Y165"/>
    <mergeCell ref="G175:I177"/>
    <mergeCell ref="J175:Y175"/>
    <mergeCell ref="J176:W177"/>
    <mergeCell ref="X176:Y177"/>
    <mergeCell ref="A166:A168"/>
    <mergeCell ref="A172:A174"/>
    <mergeCell ref="A175:A177"/>
    <mergeCell ref="G166:I168"/>
    <mergeCell ref="J166:Y166"/>
    <mergeCell ref="J167:Y168"/>
    <mergeCell ref="G172:I174"/>
    <mergeCell ref="J172:Y172"/>
    <mergeCell ref="A169:A171"/>
    <mergeCell ref="B166:F168"/>
    <mergeCell ref="B175:F177"/>
    <mergeCell ref="X200:Y201"/>
    <mergeCell ref="A178:A180"/>
    <mergeCell ref="B178:F180"/>
    <mergeCell ref="G178:I180"/>
    <mergeCell ref="J178:Y178"/>
    <mergeCell ref="J179:Y180"/>
    <mergeCell ref="J211:Y211"/>
    <mergeCell ref="A190:A192"/>
    <mergeCell ref="B202:F204"/>
    <mergeCell ref="G202:I204"/>
    <mergeCell ref="J202:Y202"/>
    <mergeCell ref="J203:Y204"/>
    <mergeCell ref="A193:A195"/>
    <mergeCell ref="B193:F195"/>
    <mergeCell ref="B196:F198"/>
    <mergeCell ref="B190:F192"/>
    <mergeCell ref="A205:A207"/>
    <mergeCell ref="B205:F207"/>
    <mergeCell ref="G205:I207"/>
    <mergeCell ref="J205:Y205"/>
    <mergeCell ref="X206:Y207"/>
    <mergeCell ref="J185:Y186"/>
    <mergeCell ref="G181:I183"/>
    <mergeCell ref="B181:F183"/>
    <mergeCell ref="J27:W27"/>
    <mergeCell ref="X27:Y27"/>
    <mergeCell ref="J29:W29"/>
    <mergeCell ref="X29:Y29"/>
    <mergeCell ref="J31:W31"/>
    <mergeCell ref="X31:Y31"/>
    <mergeCell ref="G242:I244"/>
    <mergeCell ref="J242:Y242"/>
    <mergeCell ref="G230:I232"/>
    <mergeCell ref="G233:I235"/>
    <mergeCell ref="G236:I238"/>
    <mergeCell ref="A241:Y241"/>
    <mergeCell ref="B239:F239"/>
    <mergeCell ref="G239:Y239"/>
    <mergeCell ref="J236:Y236"/>
    <mergeCell ref="J237:Y238"/>
    <mergeCell ref="B224:F226"/>
    <mergeCell ref="G224:I226"/>
    <mergeCell ref="B218:F220"/>
    <mergeCell ref="B221:F223"/>
    <mergeCell ref="G221:I223"/>
    <mergeCell ref="J221:Y221"/>
    <mergeCell ref="J222:W223"/>
    <mergeCell ref="X222:Y223"/>
    <mergeCell ref="D161:Y161"/>
    <mergeCell ref="D135:Y135"/>
    <mergeCell ref="B214:F214"/>
    <mergeCell ref="G214:Y214"/>
    <mergeCell ref="A161:C161"/>
    <mergeCell ref="B169:F171"/>
    <mergeCell ref="G169:I171"/>
    <mergeCell ref="B172:F174"/>
    <mergeCell ref="B245:F247"/>
    <mergeCell ref="G245:Y245"/>
    <mergeCell ref="B233:F235"/>
    <mergeCell ref="B236:F238"/>
    <mergeCell ref="J227:W229"/>
    <mergeCell ref="G220:Y220"/>
    <mergeCell ref="J206:W207"/>
    <mergeCell ref="J212:Y213"/>
    <mergeCell ref="A216:Y217"/>
    <mergeCell ref="X209:Y210"/>
    <mergeCell ref="A199:A201"/>
    <mergeCell ref="B199:F201"/>
    <mergeCell ref="G199:I201"/>
    <mergeCell ref="J199:Y199"/>
    <mergeCell ref="A202:A204"/>
    <mergeCell ref="J200:W201"/>
    <mergeCell ref="J89:W90"/>
    <mergeCell ref="X89:Y90"/>
    <mergeCell ref="J101:W102"/>
    <mergeCell ref="X101:Y102"/>
    <mergeCell ref="X151:Y152"/>
    <mergeCell ref="A134:Y134"/>
    <mergeCell ref="A135:C135"/>
    <mergeCell ref="A136:C136"/>
    <mergeCell ref="D138:Y138"/>
    <mergeCell ref="X95:Y96"/>
    <mergeCell ref="J132:W133"/>
    <mergeCell ref="A150:A152"/>
    <mergeCell ref="B150:F152"/>
    <mergeCell ref="G150:I152"/>
    <mergeCell ref="J150:Y150"/>
    <mergeCell ref="X148:Y149"/>
    <mergeCell ref="A139:C139"/>
    <mergeCell ref="D139:Y139"/>
    <mergeCell ref="A141:A143"/>
    <mergeCell ref="A128:A130"/>
    <mergeCell ref="B128:F130"/>
    <mergeCell ref="G128:I130"/>
    <mergeCell ref="B141:F143"/>
    <mergeCell ref="G141:I143"/>
    <mergeCell ref="X230:Y232"/>
    <mergeCell ref="X233:Y235"/>
    <mergeCell ref="J243:W244"/>
    <mergeCell ref="X243:Y244"/>
    <mergeCell ref="G246:W247"/>
    <mergeCell ref="X246:Y247"/>
    <mergeCell ref="B242:F244"/>
    <mergeCell ref="B248:F250"/>
    <mergeCell ref="P258:V258"/>
    <mergeCell ref="W258:Y258"/>
    <mergeCell ref="A255:Y256"/>
    <mergeCell ref="A257:F257"/>
    <mergeCell ref="G257:L257"/>
    <mergeCell ref="M257:O257"/>
    <mergeCell ref="P257:V257"/>
    <mergeCell ref="B254:F254"/>
    <mergeCell ref="G254:Y254"/>
    <mergeCell ref="G248:Y248"/>
    <mergeCell ref="B251:F253"/>
    <mergeCell ref="G251:I253"/>
    <mergeCell ref="G249:W250"/>
    <mergeCell ref="X249:Y250"/>
    <mergeCell ref="X251:Y253"/>
    <mergeCell ref="S263:Y264"/>
    <mergeCell ref="A259:F260"/>
    <mergeCell ref="M258:O258"/>
    <mergeCell ref="A263:F264"/>
    <mergeCell ref="A269:C269"/>
    <mergeCell ref="D269:F269"/>
    <mergeCell ref="G269:J269"/>
    <mergeCell ref="K269:Y269"/>
    <mergeCell ref="M259:R260"/>
    <mergeCell ref="G259:L260"/>
    <mergeCell ref="S259:Y260"/>
    <mergeCell ref="A262:Y262"/>
    <mergeCell ref="A266:F267"/>
    <mergeCell ref="G266:N267"/>
    <mergeCell ref="A265:Y265"/>
    <mergeCell ref="O266:S267"/>
    <mergeCell ref="T266:V266"/>
    <mergeCell ref="W266:Y266"/>
    <mergeCell ref="T267:V267"/>
    <mergeCell ref="A268:Y268"/>
    <mergeCell ref="J30:Y30"/>
    <mergeCell ref="J106:W106"/>
    <mergeCell ref="J125:W127"/>
    <mergeCell ref="J251:W253"/>
    <mergeCell ref="W257:Y257"/>
    <mergeCell ref="A258:F258"/>
    <mergeCell ref="G258:L258"/>
    <mergeCell ref="G218:Y218"/>
    <mergeCell ref="G219:Y219"/>
    <mergeCell ref="G156:I158"/>
    <mergeCell ref="A30:A31"/>
    <mergeCell ref="J230:W232"/>
    <mergeCell ref="J233:W235"/>
    <mergeCell ref="J224:Y224"/>
    <mergeCell ref="B227:F229"/>
    <mergeCell ref="G227:I229"/>
    <mergeCell ref="J225:W226"/>
    <mergeCell ref="X225:Y226"/>
    <mergeCell ref="X227:Y229"/>
    <mergeCell ref="B230:F232"/>
    <mergeCell ref="W267:Y267"/>
    <mergeCell ref="G263:L264"/>
    <mergeCell ref="M263:R264"/>
    <mergeCell ref="AQ11:AR11"/>
    <mergeCell ref="X191:Y192"/>
    <mergeCell ref="J194:W195"/>
    <mergeCell ref="X194:Y195"/>
    <mergeCell ref="J43:Y43"/>
    <mergeCell ref="AD46:AH48"/>
    <mergeCell ref="AC49:AC51"/>
    <mergeCell ref="AD49:AH51"/>
    <mergeCell ref="J169:Y169"/>
    <mergeCell ref="J170:W171"/>
    <mergeCell ref="X170:Y171"/>
    <mergeCell ref="J173:W174"/>
    <mergeCell ref="X173:Y174"/>
    <mergeCell ref="AD37:AH39"/>
    <mergeCell ref="AC40:AC42"/>
    <mergeCell ref="J34:W34"/>
    <mergeCell ref="AC34:AC36"/>
    <mergeCell ref="AD34:AH36"/>
    <mergeCell ref="AD40:AH42"/>
    <mergeCell ref="AC37:AC39"/>
    <mergeCell ref="AC43:AC45"/>
    <mergeCell ref="AD43:AH45"/>
    <mergeCell ref="J39:Y39"/>
    <mergeCell ref="AC46:AC48"/>
    <mergeCell ref="AT11:AV11"/>
    <mergeCell ref="A24:Y24"/>
    <mergeCell ref="A28:A29"/>
    <mergeCell ref="B28:F29"/>
    <mergeCell ref="G28:I29"/>
    <mergeCell ref="J28:Y28"/>
    <mergeCell ref="Q18:T18"/>
    <mergeCell ref="N18:O18"/>
    <mergeCell ref="H18:M18"/>
    <mergeCell ref="U18:V18"/>
    <mergeCell ref="W18:Y18"/>
    <mergeCell ref="A19:F20"/>
    <mergeCell ref="H19:O20"/>
    <mergeCell ref="Q19:V20"/>
    <mergeCell ref="A21:F21"/>
    <mergeCell ref="H21:O21"/>
    <mergeCell ref="Q21:V21"/>
    <mergeCell ref="A22:F22"/>
    <mergeCell ref="H22:O22"/>
    <mergeCell ref="Q22:V22"/>
    <mergeCell ref="E18:F18"/>
    <mergeCell ref="AE11:AH11"/>
    <mergeCell ref="AI11:AK11"/>
    <mergeCell ref="AM11:AP11"/>
  </mergeCells>
  <conditionalFormatting sqref="E18 A66:A68 G26 B49:D52 N49:P52 G73:G74 G128 G88 L85:L86 A85:A86 G94 G100 G106 G110 A118:A120 G122 G125 G221 G224 G227 G230 G233 G147 G150 G156 A161:A162 G169 G172 G190 G193 G196 G199 G205 G187 G242 G251 Q66:Q68 AI11:AK11 AQ11:AR11 U18 N18 B57:D61 N58:P61 G175 A135:A139 G28 G33 G35 G30 G37 G39 G41 G43 G184 G181">
    <cfRule type="containsText" dxfId="39" priority="162" stopIfTrue="1" operator="containsText" text="zvoľte">
      <formula>NOT(ISERROR(SEARCH("zvoľte",A11)))</formula>
    </cfRule>
  </conditionalFormatting>
  <conditionalFormatting sqref="A36:Y36 A40:Y40 A44:Y44 A48:Y48 A56:Y56 A65:Y65 A84:Y84 A117:Y117 A134:Y134">
    <cfRule type="containsText" dxfId="38" priority="154" stopIfTrue="1" operator="containsText" text="zadajte">
      <formula>NOT(ISERROR(SEARCH("zadajte",A36)))</formula>
    </cfRule>
  </conditionalFormatting>
  <conditionalFormatting sqref="G26:Y31 G33:Y35 G53 G37:Y39 G41:Y43 G45">
    <cfRule type="expression" dxfId="37" priority="96" stopIfTrue="1">
      <formula>$B$26=$Z$1</formula>
    </cfRule>
  </conditionalFormatting>
  <conditionalFormatting sqref="G46:Y47 A48:Y52 G54:Y55 G71:Y73 G62:Y64 A65:Y70 A56:Y56 A57:M57 Y57 A58:Y61 A121">
    <cfRule type="expression" dxfId="36" priority="85" stopIfTrue="1">
      <formula>$B$33=$Z$1</formula>
    </cfRule>
  </conditionalFormatting>
  <conditionalFormatting sqref="J113:Y113">
    <cfRule type="expression" dxfId="35" priority="83" stopIfTrue="1">
      <formula>$E$18&lt;&gt;"áno"</formula>
    </cfRule>
  </conditionalFormatting>
  <conditionalFormatting sqref="G221:Y226 G218:G220 G236:Y238 G227:J227 G228:I229 G230:J230 G231:I232 G233:J233 G234:I235 X227:Y235">
    <cfRule type="expression" dxfId="34" priority="82" stopIfTrue="1">
      <formula>$N$18&lt;&gt;"áno"</formula>
    </cfRule>
  </conditionalFormatting>
  <conditionalFormatting sqref="G242:Y254 G214:Y214 G239:Y239">
    <cfRule type="expression" dxfId="33" priority="81" stopIfTrue="1">
      <formula>$U$18&lt;&gt;"áno"</formula>
    </cfRule>
  </conditionalFormatting>
  <conditionalFormatting sqref="J131:Y133 A134:Y139 G141:Y155">
    <cfRule type="expression" dxfId="32" priority="79" stopIfTrue="1">
      <formula>$G$128&lt;&gt;"nie"</formula>
    </cfRule>
  </conditionalFormatting>
  <conditionalFormatting sqref="G236:Y238">
    <cfRule type="expression" dxfId="31" priority="73" stopIfTrue="1">
      <formula>$G$233&lt;&gt;"áno"</formula>
    </cfRule>
  </conditionalFormatting>
  <conditionalFormatting sqref="G128:Y130">
    <cfRule type="expression" dxfId="30" priority="72" stopIfTrue="1">
      <formula>$G$125&lt;&gt;"áno"</formula>
    </cfRule>
  </conditionalFormatting>
  <conditionalFormatting sqref="G103:Y105">
    <cfRule type="expression" dxfId="29" priority="71" stopIfTrue="1">
      <formula>$G$100&lt;&gt;"áno"</formula>
    </cfRule>
  </conditionalFormatting>
  <conditionalFormatting sqref="G91:Y93">
    <cfRule type="expression" dxfId="28" priority="70" stopIfTrue="1">
      <formula>$G$88&lt;&gt;"áno"</formula>
    </cfRule>
  </conditionalFormatting>
  <conditionalFormatting sqref="G77:Y79">
    <cfRule type="expression" dxfId="27" priority="69" stopIfTrue="1">
      <formula>$G$74&lt;&gt;"áno"</formula>
    </cfRule>
  </conditionalFormatting>
  <conditionalFormatting sqref="G34:Y35 G38:Y39 G42:Y43 G33:I33 G37:I37 G41:I41">
    <cfRule type="expression" dxfId="26" priority="68" stopIfTrue="1">
      <formula>$G$30&lt;&gt;"áno"</formula>
    </cfRule>
  </conditionalFormatting>
  <conditionalFormatting sqref="G97:Y99">
    <cfRule type="expression" dxfId="25" priority="52" stopIfTrue="1">
      <formula>$G$94&lt;&gt;"áno"</formula>
    </cfRule>
  </conditionalFormatting>
  <conditionalFormatting sqref="G107:Y109">
    <cfRule type="expression" dxfId="24" priority="51" stopIfTrue="1">
      <formula>$G$106&lt;&gt;"áno"</formula>
    </cfRule>
  </conditionalFormatting>
  <conditionalFormatting sqref="A121">
    <cfRule type="containsText" dxfId="23" priority="48" stopIfTrue="1" operator="containsText" text="Zvoľte">
      <formula>NOT(ISERROR(SEARCH("Zvoľte",A121)))</formula>
    </cfRule>
  </conditionalFormatting>
  <conditionalFormatting sqref="J122:Y124">
    <cfRule type="expression" dxfId="22" priority="47" stopIfTrue="1">
      <formula>$G$122&lt;&gt;"áno"</formula>
    </cfRule>
  </conditionalFormatting>
  <conditionalFormatting sqref="J148:W149">
    <cfRule type="expression" dxfId="21" priority="43" stopIfTrue="1">
      <formula>$G$147&lt;&gt;"Áno"</formula>
    </cfRule>
  </conditionalFormatting>
  <conditionalFormatting sqref="G153:Y155">
    <cfRule type="expression" dxfId="20" priority="42" stopIfTrue="1">
      <formula>$G$150&lt;&gt;"áno"</formula>
    </cfRule>
  </conditionalFormatting>
  <conditionalFormatting sqref="J159:Y160">
    <cfRule type="expression" dxfId="19" priority="41" stopIfTrue="1">
      <formula>$B$159="NEVYPĹŇA SA"</formula>
    </cfRule>
  </conditionalFormatting>
  <conditionalFormatting sqref="J159:Y160 A162 A161:Y161 G163:Y177">
    <cfRule type="expression" dxfId="18" priority="40" stopIfTrue="1">
      <formula>$G$156="Nie"</formula>
    </cfRule>
  </conditionalFormatting>
  <conditionalFormatting sqref="G202:Y204">
    <cfRule type="expression" dxfId="17" priority="38" stopIfTrue="1">
      <formula>$B$202="Nevypĺňa sa"</formula>
    </cfRule>
  </conditionalFormatting>
  <conditionalFormatting sqref="G208">
    <cfRule type="containsText" dxfId="16" priority="29" stopIfTrue="1" operator="containsText" text="zvoľte">
      <formula>NOT(ISERROR(SEARCH("zvoľte",G208)))</formula>
    </cfRule>
  </conditionalFormatting>
  <conditionalFormatting sqref="B208:F213">
    <cfRule type="containsText" dxfId="15" priority="28" stopIfTrue="1" operator="containsText" text="Nevypĺňa sa">
      <formula>NOT(ISERROR(SEARCH("Nevypĺňa sa",B208)))</formula>
    </cfRule>
  </conditionalFormatting>
  <conditionalFormatting sqref="A211:F213">
    <cfRule type="containsText" dxfId="14" priority="25" stopIfTrue="1" operator="containsText" text="Nevypĺňa sa">
      <formula>NOT(ISERROR(SEARCH("Nevypĺňa sa",A211)))</formula>
    </cfRule>
  </conditionalFormatting>
  <conditionalFormatting sqref="G178:Y180">
    <cfRule type="expression" dxfId="13" priority="15" stopIfTrue="1">
      <formula>$G$175&lt;&gt;"áno"</formula>
    </cfRule>
  </conditionalFormatting>
  <conditionalFormatting sqref="B184:F189">
    <cfRule type="containsText" dxfId="12" priority="14" stopIfTrue="1" operator="containsText" text="nevypĺňa">
      <formula>NOT(ISERROR(SEARCH("nevypĺňa",B184)))</formula>
    </cfRule>
  </conditionalFormatting>
  <conditionalFormatting sqref="G184:Y189">
    <cfRule type="expression" dxfId="11" priority="13" stopIfTrue="1">
      <formula>$G$181&lt;&gt;"áno"</formula>
    </cfRule>
  </conditionalFormatting>
  <conditionalFormatting sqref="G211:Y213">
    <cfRule type="expression" dxfId="10" priority="12" stopIfTrue="1">
      <formula>$G$208&lt;&gt;"áno"</formula>
    </cfRule>
  </conditionalFormatting>
  <conditionalFormatting sqref="G163:Y165">
    <cfRule type="expression" dxfId="9" priority="10" stopIfTrue="1">
      <formula>$B$163="Nevypĺňa sa"</formula>
    </cfRule>
  </conditionalFormatting>
  <conditionalFormatting sqref="G166:Y168">
    <cfRule type="expression" dxfId="8" priority="9" stopIfTrue="1">
      <formula>$B$166="Nevypĺňa sa"</formula>
    </cfRule>
  </conditionalFormatting>
  <conditionalFormatting sqref="G169:Y174">
    <cfRule type="expression" dxfId="7" priority="8" stopIfTrue="1">
      <formula>$B$163="Nevypĺňa sa"</formula>
    </cfRule>
  </conditionalFormatting>
  <conditionalFormatting sqref="J80:Y83">
    <cfRule type="expression" dxfId="6" priority="7" stopIfTrue="1">
      <formula>$B$80="NEVYPĹŇA SA"</formula>
    </cfRule>
  </conditionalFormatting>
  <conditionalFormatting sqref="G94:Y96">
    <cfRule type="expression" dxfId="5" priority="6" stopIfTrue="1">
      <formula>$B$94="NEVYPĹŇA SA"</formula>
    </cfRule>
  </conditionalFormatting>
  <conditionalFormatting sqref="G110:Y112">
    <cfRule type="expression" dxfId="4" priority="5" stopIfTrue="1">
      <formula>$B$110="NEVYPĹŇA SA"</formula>
    </cfRule>
  </conditionalFormatting>
  <conditionalFormatting sqref="J114:W116">
    <cfRule type="expression" dxfId="3" priority="4" stopIfTrue="1">
      <formula>$B$113="NEVYPĹŇA SA"</formula>
    </cfRule>
  </conditionalFormatting>
  <conditionalFormatting sqref="G181:Y183">
    <cfRule type="expression" dxfId="2" priority="3" stopIfTrue="1">
      <formula>$B$181="NEVYPĹŇA SA"</formula>
    </cfRule>
  </conditionalFormatting>
  <conditionalFormatting sqref="G190:Y201 G205:Y207">
    <cfRule type="expression" dxfId="1" priority="2" stopIfTrue="1">
      <formula>$B$190="NEVYPĹŇA SA"</formula>
    </cfRule>
  </conditionalFormatting>
  <conditionalFormatting sqref="G205:Y207">
    <cfRule type="expression" dxfId="0" priority="1" stopIfTrue="1">
      <formula>$B$205="NEVYPĹŇA SA"</formula>
    </cfRule>
  </conditionalFormatting>
  <dataValidations count="6">
    <dataValidation type="list" allowBlank="1" showInputMessage="1" showErrorMessage="1" sqref="E18 AQ11 G181 G184 N58:N61 A118:A120 B57:B61 U18 AI11 G30 G28 G242 G233 G230 G227 G224 G221 G208 G205 G199 G196 G193 G190 G175 G172 G169 A161 A135:A139 G156 G150 G147 G128 G125 G122 L136:L138 L119:L120 G110 G106 G100 G94 L85:L86 A85:A86 G88 G74 G251 N49:N52 B49:B52 A66:A68 Q66:Q68 G26 N18">
      <formula1>áno</formula1>
    </dataValidation>
    <dataValidation type="list" allowBlank="1" showInputMessage="1" showErrorMessage="1" sqref="G33:I34">
      <formula1>pocet</formula1>
    </dataValidation>
    <dataValidation type="list" allowBlank="1" showInputMessage="1" showErrorMessage="1" sqref="G37:I38 G41:I42">
      <formula1>pocet1</formula1>
    </dataValidation>
    <dataValidation type="list" allowBlank="1" showInputMessage="1" showErrorMessage="1" sqref="G73">
      <formula1>devat_A</formula1>
    </dataValidation>
    <dataValidation type="list" allowBlank="1" showInputMessage="1" showErrorMessage="1" sqref="A258:F258">
      <formula1>kraj</formula1>
    </dataValidation>
    <dataValidation type="list" allowBlank="1" showInputMessage="1" showErrorMessage="1" sqref="D161:Y161">
      <formula1>"E-shop vyskladaný z dostupných licenčných riešení a šablón,E-shop vytváraný výlučne pre potreby žiadateľa"</formula1>
    </dataValidation>
  </dataValidations>
  <hyperlinks>
    <hyperlink ref="A21:F21" location="'6B'!A34" display="kliknite TU na presmerovanie k otázkam"/>
    <hyperlink ref="H21:O21" location="'6B'!A229" display="kliknite TU na presmerovanie k otázkam"/>
    <hyperlink ref="Q21:V21" location="'6B'!A248" display="kliknite TU na presmerovanie k otázkam"/>
  </hyperlinks>
  <pageMargins left="0.7" right="0.7" top="0.75" bottom="0.75" header="0.3" footer="0.3"/>
  <pageSetup paperSize="9" orientation="portrait" r:id="rId1"/>
  <colBreaks count="1" manualBreakCount="1">
    <brk id="2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2"/>
  <sheetViews>
    <sheetView topLeftCell="A25" zoomScale="70" zoomScaleNormal="70" workbookViewId="0">
      <selection activeCell="H27" sqref="H27"/>
    </sheetView>
  </sheetViews>
  <sheetFormatPr defaultColWidth="8" defaultRowHeight="15.75" x14ac:dyDescent="0.25"/>
  <cols>
    <col min="1" max="1" width="10" style="18" customWidth="1"/>
    <col min="2" max="2" width="22" style="19" customWidth="1"/>
    <col min="3" max="3" width="17.375" style="19" customWidth="1"/>
    <col min="4" max="4" width="2.625" style="19" customWidth="1"/>
    <col min="5" max="5" width="19.875" style="19" customWidth="1"/>
    <col min="6" max="6" width="2.375" style="19" customWidth="1"/>
    <col min="7" max="7" width="58.875" style="19" customWidth="1"/>
    <col min="8" max="8" width="56.125" style="19" customWidth="1"/>
    <col min="9" max="9" width="2.25" customWidth="1"/>
    <col min="10" max="10" width="35.25" customWidth="1"/>
    <col min="11" max="11" width="26.25" customWidth="1"/>
  </cols>
  <sheetData>
    <row r="2" spans="1:18" ht="141.75" x14ac:dyDescent="0.25">
      <c r="G2" s="19" t="s">
        <v>82</v>
      </c>
    </row>
    <row r="3" spans="1:18" x14ac:dyDescent="0.25">
      <c r="L3" t="s">
        <v>253</v>
      </c>
      <c r="M3" t="s">
        <v>6</v>
      </c>
      <c r="N3">
        <v>1</v>
      </c>
      <c r="O3">
        <v>1</v>
      </c>
      <c r="P3" t="s">
        <v>6</v>
      </c>
      <c r="Q3" t="s">
        <v>276</v>
      </c>
      <c r="R3" t="s">
        <v>308</v>
      </c>
    </row>
    <row r="4" spans="1:18" x14ac:dyDescent="0.25">
      <c r="M4" t="s">
        <v>7</v>
      </c>
      <c r="N4">
        <v>2</v>
      </c>
      <c r="O4">
        <v>2</v>
      </c>
      <c r="P4" t="s">
        <v>7</v>
      </c>
      <c r="Q4" t="s">
        <v>278</v>
      </c>
      <c r="R4" t="s">
        <v>309</v>
      </c>
    </row>
    <row r="5" spans="1:18" ht="30" x14ac:dyDescent="0.25">
      <c r="A5" s="20" t="s">
        <v>83</v>
      </c>
      <c r="B5" s="20" t="s">
        <v>84</v>
      </c>
      <c r="C5" s="20" t="s">
        <v>85</v>
      </c>
      <c r="E5" s="20" t="s">
        <v>86</v>
      </c>
      <c r="F5" s="20"/>
      <c r="G5" s="20" t="s">
        <v>87</v>
      </c>
      <c r="H5" s="20" t="s">
        <v>88</v>
      </c>
      <c r="J5" s="21" t="s">
        <v>89</v>
      </c>
      <c r="M5" t="s">
        <v>75</v>
      </c>
      <c r="N5">
        <v>3</v>
      </c>
      <c r="O5">
        <v>3</v>
      </c>
      <c r="P5" t="s">
        <v>274</v>
      </c>
      <c r="Q5" t="s">
        <v>277</v>
      </c>
      <c r="R5" t="s">
        <v>310</v>
      </c>
    </row>
    <row r="6" spans="1:18" s="25" customFormat="1" x14ac:dyDescent="0.25">
      <c r="A6" s="22"/>
      <c r="B6" s="23"/>
      <c r="C6" s="23"/>
      <c r="D6" s="23"/>
      <c r="E6" s="24"/>
      <c r="F6" s="24"/>
      <c r="G6" s="24"/>
      <c r="H6" s="24"/>
      <c r="N6">
        <v>4</v>
      </c>
      <c r="O6">
        <v>4</v>
      </c>
      <c r="P6" t="s">
        <v>75</v>
      </c>
      <c r="Q6" t="s">
        <v>75</v>
      </c>
      <c r="R6" t="s">
        <v>311</v>
      </c>
    </row>
    <row r="7" spans="1:18" ht="16.5" thickBot="1" x14ac:dyDescent="0.3">
      <c r="N7">
        <v>5</v>
      </c>
      <c r="O7">
        <v>5</v>
      </c>
      <c r="R7" t="s">
        <v>312</v>
      </c>
    </row>
    <row r="8" spans="1:18" ht="63.75" thickBot="1" x14ac:dyDescent="0.3">
      <c r="B8" s="26" t="s">
        <v>90</v>
      </c>
      <c r="E8" s="27" t="s">
        <v>91</v>
      </c>
      <c r="J8" s="99" t="s">
        <v>92</v>
      </c>
      <c r="N8">
        <v>6</v>
      </c>
      <c r="O8" t="s">
        <v>297</v>
      </c>
      <c r="R8" t="s">
        <v>313</v>
      </c>
    </row>
    <row r="9" spans="1:18" x14ac:dyDescent="0.25">
      <c r="N9">
        <v>7</v>
      </c>
      <c r="O9" t="s">
        <v>75</v>
      </c>
      <c r="R9" t="s">
        <v>314</v>
      </c>
    </row>
    <row r="10" spans="1:18" ht="45.75" thickBot="1" x14ac:dyDescent="0.3">
      <c r="C10" s="28" t="s">
        <v>93</v>
      </c>
      <c r="N10">
        <v>8</v>
      </c>
      <c r="R10" t="s">
        <v>315</v>
      </c>
    </row>
    <row r="11" spans="1:18" ht="48" thickBot="1" x14ac:dyDescent="0.3">
      <c r="A11" s="18">
        <v>1</v>
      </c>
      <c r="B11" s="19" t="s">
        <v>94</v>
      </c>
      <c r="E11" s="27" t="s">
        <v>91</v>
      </c>
      <c r="G11" s="19" t="s">
        <v>95</v>
      </c>
      <c r="J11" t="s">
        <v>96</v>
      </c>
      <c r="N11">
        <v>9</v>
      </c>
    </row>
    <row r="12" spans="1:18" ht="16.5" thickBot="1" x14ac:dyDescent="0.3">
      <c r="N12">
        <v>10</v>
      </c>
    </row>
    <row r="13" spans="1:18" ht="48" thickBot="1" x14ac:dyDescent="0.3">
      <c r="A13" s="18">
        <v>2</v>
      </c>
      <c r="B13" s="19" t="s">
        <v>97</v>
      </c>
      <c r="E13" s="27" t="s">
        <v>91</v>
      </c>
      <c r="G13" s="19" t="s">
        <v>98</v>
      </c>
      <c r="J13" t="s">
        <v>99</v>
      </c>
      <c r="N13" t="s">
        <v>297</v>
      </c>
    </row>
    <row r="14" spans="1:18" ht="16.5" thickBot="1" x14ac:dyDescent="0.3">
      <c r="N14" t="s">
        <v>75</v>
      </c>
    </row>
    <row r="15" spans="1:18" ht="48" thickBot="1" x14ac:dyDescent="0.3">
      <c r="A15" s="18">
        <v>3</v>
      </c>
      <c r="B15" s="19" t="s">
        <v>100</v>
      </c>
      <c r="E15" s="27" t="s">
        <v>91</v>
      </c>
      <c r="G15" s="19" t="s">
        <v>101</v>
      </c>
      <c r="J15" t="s">
        <v>102</v>
      </c>
      <c r="K15" s="2"/>
      <c r="N15" t="s">
        <v>256</v>
      </c>
    </row>
    <row r="16" spans="1:18" x14ac:dyDescent="0.25">
      <c r="E16" s="29"/>
      <c r="N16" t="s">
        <v>256</v>
      </c>
    </row>
    <row r="17" spans="1:14" ht="45" x14ac:dyDescent="0.25">
      <c r="A17" s="30"/>
      <c r="B17" s="31" t="s">
        <v>103</v>
      </c>
      <c r="C17" s="32" t="s">
        <v>93</v>
      </c>
      <c r="N17" t="s">
        <v>256</v>
      </c>
    </row>
    <row r="18" spans="1:14" ht="16.5" thickBot="1" x14ac:dyDescent="0.3">
      <c r="N18" t="s">
        <v>256</v>
      </c>
    </row>
    <row r="19" spans="1:14" ht="48" thickBot="1" x14ac:dyDescent="0.3">
      <c r="A19" s="18">
        <v>4</v>
      </c>
      <c r="B19" s="32" t="s">
        <v>104</v>
      </c>
      <c r="E19" s="27" t="s">
        <v>105</v>
      </c>
      <c r="G19" s="19" t="s">
        <v>106</v>
      </c>
      <c r="J19" t="s">
        <v>102</v>
      </c>
      <c r="N19" t="s">
        <v>256</v>
      </c>
    </row>
    <row r="20" spans="1:14" ht="16.5" thickBot="1" x14ac:dyDescent="0.3">
      <c r="B20" s="32"/>
      <c r="N20" t="s">
        <v>256</v>
      </c>
    </row>
    <row r="21" spans="1:14" ht="63.75" thickBot="1" x14ac:dyDescent="0.3">
      <c r="A21" s="18">
        <v>5</v>
      </c>
      <c r="B21" s="32" t="s">
        <v>107</v>
      </c>
      <c r="E21" s="27" t="s">
        <v>108</v>
      </c>
      <c r="G21" s="19" t="s">
        <v>109</v>
      </c>
      <c r="J21" t="s">
        <v>102</v>
      </c>
      <c r="N21" t="s">
        <v>256</v>
      </c>
    </row>
    <row r="22" spans="1:14" ht="16.5" thickBot="1" x14ac:dyDescent="0.3">
      <c r="B22" s="32"/>
      <c r="N22" t="s">
        <v>256</v>
      </c>
    </row>
    <row r="23" spans="1:14" ht="63.75" thickBot="1" x14ac:dyDescent="0.3">
      <c r="A23" s="18">
        <v>6</v>
      </c>
      <c r="B23" s="32" t="s">
        <v>110</v>
      </c>
      <c r="E23" s="27" t="s">
        <v>108</v>
      </c>
      <c r="G23" s="19" t="s">
        <v>111</v>
      </c>
      <c r="J23" t="s">
        <v>102</v>
      </c>
      <c r="N23" t="s">
        <v>256</v>
      </c>
    </row>
    <row r="24" spans="1:14" ht="16.5" thickBot="1" x14ac:dyDescent="0.3">
      <c r="B24" s="32"/>
      <c r="N24" t="s">
        <v>256</v>
      </c>
    </row>
    <row r="25" spans="1:14" ht="63.75" thickBot="1" x14ac:dyDescent="0.3">
      <c r="A25" s="18">
        <v>7</v>
      </c>
      <c r="B25" s="32" t="s">
        <v>112</v>
      </c>
      <c r="E25" s="27" t="s">
        <v>113</v>
      </c>
      <c r="G25" s="19" t="s">
        <v>114</v>
      </c>
      <c r="H25" s="19" t="s">
        <v>115</v>
      </c>
      <c r="N25" t="s">
        <v>256</v>
      </c>
    </row>
    <row r="26" spans="1:14" ht="16.5" thickBot="1" x14ac:dyDescent="0.3">
      <c r="B26" s="32"/>
      <c r="N26" t="s">
        <v>256</v>
      </c>
    </row>
    <row r="27" spans="1:14" ht="207" customHeight="1" thickBot="1" x14ac:dyDescent="0.3">
      <c r="A27" s="18">
        <v>8</v>
      </c>
      <c r="B27" s="32" t="s">
        <v>116</v>
      </c>
      <c r="E27" s="27" t="s">
        <v>113</v>
      </c>
      <c r="G27" s="19" t="s">
        <v>117</v>
      </c>
      <c r="H27" s="19" t="s">
        <v>118</v>
      </c>
      <c r="J27" t="s">
        <v>102</v>
      </c>
      <c r="N27" t="s">
        <v>256</v>
      </c>
    </row>
    <row r="28" spans="1:14" ht="16.5" thickBot="1" x14ac:dyDescent="0.3">
      <c r="B28" s="32"/>
      <c r="N28" t="s">
        <v>256</v>
      </c>
    </row>
    <row r="29" spans="1:14" ht="48" thickBot="1" x14ac:dyDescent="0.3">
      <c r="A29" s="18">
        <v>9</v>
      </c>
      <c r="B29" s="32" t="s">
        <v>119</v>
      </c>
      <c r="E29" s="27" t="s">
        <v>120</v>
      </c>
      <c r="G29" s="19" t="s">
        <v>121</v>
      </c>
      <c r="H29" s="19" t="s">
        <v>122</v>
      </c>
      <c r="J29" t="s">
        <v>102</v>
      </c>
      <c r="N29" t="s">
        <v>256</v>
      </c>
    </row>
    <row r="30" spans="1:14" ht="16.5" thickBot="1" x14ac:dyDescent="0.3">
      <c r="B30" s="32"/>
      <c r="N30" t="s">
        <v>256</v>
      </c>
    </row>
    <row r="31" spans="1:14" ht="60.75" thickBot="1" x14ac:dyDescent="0.3">
      <c r="A31" s="18" t="s">
        <v>123</v>
      </c>
      <c r="B31" s="32" t="s">
        <v>124</v>
      </c>
      <c r="E31" s="27" t="s">
        <v>91</v>
      </c>
      <c r="G31" s="19" t="s">
        <v>125</v>
      </c>
      <c r="H31" s="19" t="s">
        <v>126</v>
      </c>
      <c r="N31" t="s">
        <v>256</v>
      </c>
    </row>
    <row r="32" spans="1:14" ht="16.5" thickBot="1" x14ac:dyDescent="0.3">
      <c r="B32" s="32"/>
      <c r="E32" s="29"/>
      <c r="N32" t="s">
        <v>256</v>
      </c>
    </row>
    <row r="33" spans="1:14" ht="95.25" thickBot="1" x14ac:dyDescent="0.3">
      <c r="A33" s="18">
        <v>10</v>
      </c>
      <c r="B33" s="33" t="s">
        <v>127</v>
      </c>
      <c r="E33" s="27" t="s">
        <v>91</v>
      </c>
      <c r="G33" s="19" t="s">
        <v>128</v>
      </c>
      <c r="J33" t="s">
        <v>129</v>
      </c>
      <c r="N33" t="s">
        <v>256</v>
      </c>
    </row>
    <row r="34" spans="1:14" s="37" customFormat="1" ht="90" x14ac:dyDescent="0.25">
      <c r="A34" s="34"/>
      <c r="B34" s="35"/>
      <c r="C34" s="36"/>
      <c r="D34" s="36"/>
      <c r="E34" s="36"/>
      <c r="F34" s="36"/>
      <c r="G34" s="36" t="s">
        <v>130</v>
      </c>
      <c r="H34" s="36"/>
      <c r="N34" t="s">
        <v>256</v>
      </c>
    </row>
    <row r="35" spans="1:14" ht="45.75" thickBot="1" x14ac:dyDescent="0.3">
      <c r="B35" s="38"/>
      <c r="C35" s="39" t="s">
        <v>93</v>
      </c>
    </row>
    <row r="36" spans="1:14" ht="45.75" thickBot="1" x14ac:dyDescent="0.3">
      <c r="A36" s="18" t="s">
        <v>131</v>
      </c>
      <c r="B36" s="38" t="s">
        <v>132</v>
      </c>
      <c r="E36" s="40" t="s">
        <v>133</v>
      </c>
      <c r="G36" s="19" t="s">
        <v>134</v>
      </c>
    </row>
    <row r="37" spans="1:14" ht="16.5" thickBot="1" x14ac:dyDescent="0.3">
      <c r="B37" s="32"/>
      <c r="E37" s="29"/>
    </row>
    <row r="38" spans="1:14" ht="63.75" thickBot="1" x14ac:dyDescent="0.3">
      <c r="A38" s="18">
        <v>11</v>
      </c>
      <c r="B38" s="32" t="s">
        <v>135</v>
      </c>
      <c r="E38" s="27" t="s">
        <v>113</v>
      </c>
      <c r="G38" s="19" t="s">
        <v>136</v>
      </c>
      <c r="H38" s="19" t="s">
        <v>137</v>
      </c>
      <c r="J38" t="s">
        <v>102</v>
      </c>
    </row>
    <row r="39" spans="1:14" ht="95.25" thickBot="1" x14ac:dyDescent="0.3">
      <c r="A39" s="18" t="s">
        <v>138</v>
      </c>
      <c r="B39" s="33" t="s">
        <v>139</v>
      </c>
      <c r="E39" s="27" t="s">
        <v>91</v>
      </c>
      <c r="G39" s="19" t="s">
        <v>140</v>
      </c>
      <c r="J39" t="s">
        <v>129</v>
      </c>
    </row>
    <row r="40" spans="1:14" s="37" customFormat="1" ht="90" x14ac:dyDescent="0.25">
      <c r="A40" s="34"/>
      <c r="B40" s="35"/>
      <c r="C40" s="36"/>
      <c r="D40" s="36"/>
      <c r="E40" s="36"/>
      <c r="F40" s="36"/>
      <c r="G40" s="36" t="s">
        <v>141</v>
      </c>
      <c r="H40" s="36"/>
    </row>
    <row r="41" spans="1:14" ht="45.75" thickBot="1" x14ac:dyDescent="0.3">
      <c r="B41" s="38"/>
      <c r="C41" s="39" t="s">
        <v>93</v>
      </c>
    </row>
    <row r="42" spans="1:14" ht="60.75" thickBot="1" x14ac:dyDescent="0.3">
      <c r="A42" s="18" t="s">
        <v>142</v>
      </c>
      <c r="B42" s="38" t="s">
        <v>143</v>
      </c>
      <c r="E42" s="40" t="s">
        <v>133</v>
      </c>
      <c r="G42" s="19" t="s">
        <v>144</v>
      </c>
    </row>
    <row r="43" spans="1:14" ht="16.5" thickBot="1" x14ac:dyDescent="0.3">
      <c r="B43" s="32"/>
    </row>
    <row r="44" spans="1:14" ht="63.75" thickBot="1" x14ac:dyDescent="0.3">
      <c r="A44" s="18">
        <v>12</v>
      </c>
      <c r="B44" s="32" t="s">
        <v>145</v>
      </c>
      <c r="E44" s="27" t="s">
        <v>91</v>
      </c>
      <c r="G44" s="19" t="s">
        <v>146</v>
      </c>
      <c r="J44" t="s">
        <v>102</v>
      </c>
    </row>
    <row r="45" spans="1:14" ht="16.5" thickBot="1" x14ac:dyDescent="0.3">
      <c r="B45" s="32"/>
    </row>
    <row r="46" spans="1:14" ht="32.25" thickBot="1" x14ac:dyDescent="0.3">
      <c r="A46" s="18" t="s">
        <v>147</v>
      </c>
      <c r="B46" s="32" t="s">
        <v>148</v>
      </c>
      <c r="E46" s="40" t="s">
        <v>133</v>
      </c>
      <c r="G46" s="19" t="s">
        <v>149</v>
      </c>
    </row>
    <row r="47" spans="1:14" ht="16.5" thickBot="1" x14ac:dyDescent="0.3">
      <c r="B47" s="32"/>
    </row>
    <row r="48" spans="1:14" ht="95.25" thickBot="1" x14ac:dyDescent="0.3">
      <c r="A48" s="18" t="s">
        <v>150</v>
      </c>
      <c r="B48" s="33" t="s">
        <v>151</v>
      </c>
      <c r="E48" s="27" t="s">
        <v>91</v>
      </c>
      <c r="G48" s="19" t="s">
        <v>140</v>
      </c>
      <c r="J48" t="s">
        <v>129</v>
      </c>
    </row>
    <row r="49" spans="1:10" s="37" customFormat="1" ht="90" x14ac:dyDescent="0.25">
      <c r="A49" s="34"/>
      <c r="B49" s="35"/>
      <c r="C49" s="36"/>
      <c r="D49" s="36"/>
      <c r="E49" s="36"/>
      <c r="F49" s="36"/>
      <c r="G49" s="36" t="s">
        <v>141</v>
      </c>
      <c r="H49" s="36"/>
    </row>
    <row r="50" spans="1:10" ht="45.75" thickBot="1" x14ac:dyDescent="0.3">
      <c r="B50" s="38"/>
      <c r="C50" s="39" t="s">
        <v>93</v>
      </c>
    </row>
    <row r="51" spans="1:10" ht="45.75" thickBot="1" x14ac:dyDescent="0.3">
      <c r="A51" s="18" t="s">
        <v>152</v>
      </c>
      <c r="B51" s="38" t="s">
        <v>153</v>
      </c>
      <c r="E51" s="40" t="s">
        <v>133</v>
      </c>
      <c r="G51" s="19" t="s">
        <v>144</v>
      </c>
    </row>
    <row r="52" spans="1:10" ht="16.5" thickBot="1" x14ac:dyDescent="0.3">
      <c r="B52" s="32"/>
    </row>
    <row r="53" spans="1:10" ht="45.75" thickBot="1" x14ac:dyDescent="0.3">
      <c r="A53" s="18">
        <v>13</v>
      </c>
      <c r="B53" s="32" t="s">
        <v>154</v>
      </c>
      <c r="E53" s="27" t="s">
        <v>91</v>
      </c>
      <c r="J53" t="s">
        <v>102</v>
      </c>
    </row>
    <row r="54" spans="1:10" ht="16.5" thickBot="1" x14ac:dyDescent="0.3">
      <c r="B54" s="32"/>
    </row>
    <row r="55" spans="1:10" ht="45.75" thickBot="1" x14ac:dyDescent="0.3">
      <c r="A55" s="18" t="s">
        <v>155</v>
      </c>
      <c r="B55" s="32" t="s">
        <v>156</v>
      </c>
      <c r="E55" s="40" t="s">
        <v>133</v>
      </c>
      <c r="G55" s="19" t="s">
        <v>157</v>
      </c>
    </row>
    <row r="56" spans="1:10" ht="16.5" thickBot="1" x14ac:dyDescent="0.3">
      <c r="B56" s="32"/>
    </row>
    <row r="57" spans="1:10" ht="79.5" thickBot="1" x14ac:dyDescent="0.3">
      <c r="A57" s="18">
        <v>14</v>
      </c>
      <c r="B57" s="32" t="s">
        <v>158</v>
      </c>
      <c r="E57" s="27" t="s">
        <v>91</v>
      </c>
      <c r="G57" s="19" t="s">
        <v>159</v>
      </c>
      <c r="J57" t="s">
        <v>102</v>
      </c>
    </row>
    <row r="58" spans="1:10" ht="16.5" thickBot="1" x14ac:dyDescent="0.3">
      <c r="B58" s="32"/>
    </row>
    <row r="59" spans="1:10" ht="79.5" thickBot="1" x14ac:dyDescent="0.3">
      <c r="A59" s="18" t="s">
        <v>160</v>
      </c>
      <c r="B59" s="32" t="s">
        <v>161</v>
      </c>
      <c r="E59" s="27" t="s">
        <v>113</v>
      </c>
      <c r="G59" s="19" t="s">
        <v>162</v>
      </c>
      <c r="H59" s="19" t="s">
        <v>163</v>
      </c>
      <c r="J59" t="s">
        <v>96</v>
      </c>
    </row>
    <row r="60" spans="1:10" ht="16.5" thickBot="1" x14ac:dyDescent="0.3">
      <c r="B60" s="32"/>
    </row>
    <row r="61" spans="1:10" ht="16.5" thickBot="1" x14ac:dyDescent="0.3">
      <c r="A61" s="18">
        <v>15</v>
      </c>
      <c r="B61" s="32" t="s">
        <v>164</v>
      </c>
      <c r="E61" s="27" t="s">
        <v>91</v>
      </c>
      <c r="G61" s="19" t="s">
        <v>165</v>
      </c>
      <c r="J61" t="s">
        <v>166</v>
      </c>
    </row>
    <row r="62" spans="1:10" ht="16.5" thickBot="1" x14ac:dyDescent="0.3">
      <c r="B62" s="32"/>
    </row>
    <row r="63" spans="1:10" ht="16.5" thickBot="1" x14ac:dyDescent="0.3">
      <c r="A63" s="18">
        <v>16</v>
      </c>
      <c r="B63" s="32" t="s">
        <v>167</v>
      </c>
      <c r="E63" s="27" t="s">
        <v>91</v>
      </c>
      <c r="J63" t="s">
        <v>102</v>
      </c>
    </row>
    <row r="64" spans="1:10" ht="45" x14ac:dyDescent="0.25">
      <c r="B64" s="32"/>
      <c r="C64" s="32" t="s">
        <v>93</v>
      </c>
    </row>
    <row r="65" spans="1:10" ht="16.5" thickBot="1" x14ac:dyDescent="0.3">
      <c r="B65" s="32"/>
    </row>
    <row r="66" spans="1:10" ht="95.25" thickBot="1" x14ac:dyDescent="0.3">
      <c r="A66" s="18" t="s">
        <v>168</v>
      </c>
      <c r="B66" s="32" t="s">
        <v>169</v>
      </c>
      <c r="E66" s="27" t="s">
        <v>91</v>
      </c>
      <c r="G66" s="19" t="s">
        <v>170</v>
      </c>
      <c r="J66" t="s">
        <v>102</v>
      </c>
    </row>
    <row r="67" spans="1:10" ht="45.75" thickBot="1" x14ac:dyDescent="0.3">
      <c r="B67" s="32"/>
      <c r="C67" s="32" t="s">
        <v>171</v>
      </c>
    </row>
    <row r="68" spans="1:10" ht="142.5" thickBot="1" x14ac:dyDescent="0.3">
      <c r="A68" s="18" t="s">
        <v>172</v>
      </c>
      <c r="B68" s="32" t="s">
        <v>173</v>
      </c>
      <c r="E68" s="27" t="s">
        <v>113</v>
      </c>
      <c r="G68" s="19" t="s">
        <v>174</v>
      </c>
      <c r="H68" s="19" t="s">
        <v>175</v>
      </c>
      <c r="J68" t="s">
        <v>102</v>
      </c>
    </row>
    <row r="69" spans="1:10" ht="48" thickBot="1" x14ac:dyDescent="0.3">
      <c r="A69" s="18" t="s">
        <v>176</v>
      </c>
      <c r="B69" s="32" t="s">
        <v>177</v>
      </c>
      <c r="E69" s="40" t="s">
        <v>133</v>
      </c>
      <c r="G69" s="19" t="s">
        <v>178</v>
      </c>
    </row>
    <row r="70" spans="1:10" ht="16.5" thickBot="1" x14ac:dyDescent="0.3">
      <c r="B70" s="32"/>
    </row>
    <row r="71" spans="1:10" ht="60.75" thickBot="1" x14ac:dyDescent="0.3">
      <c r="A71" s="18" t="s">
        <v>179</v>
      </c>
      <c r="B71" s="32" t="s">
        <v>180</v>
      </c>
      <c r="E71" s="40" t="s">
        <v>133</v>
      </c>
      <c r="G71" s="19" t="s">
        <v>181</v>
      </c>
    </row>
    <row r="72" spans="1:10" ht="16.5" thickBot="1" x14ac:dyDescent="0.3">
      <c r="B72" s="32"/>
    </row>
    <row r="73" spans="1:10" ht="75.75" thickBot="1" x14ac:dyDescent="0.3">
      <c r="A73" s="18" t="s">
        <v>182</v>
      </c>
      <c r="B73" s="32" t="s">
        <v>183</v>
      </c>
      <c r="E73" s="27" t="s">
        <v>91</v>
      </c>
      <c r="G73" s="19" t="s">
        <v>184</v>
      </c>
      <c r="J73" t="s">
        <v>102</v>
      </c>
    </row>
    <row r="74" spans="1:10" ht="16.5" thickBot="1" x14ac:dyDescent="0.3">
      <c r="B74" s="32"/>
    </row>
    <row r="75" spans="1:10" ht="95.25" thickBot="1" x14ac:dyDescent="0.3">
      <c r="A75" s="18" t="s">
        <v>185</v>
      </c>
      <c r="B75" s="33" t="s">
        <v>186</v>
      </c>
      <c r="E75" s="27" t="s">
        <v>91</v>
      </c>
      <c r="G75" s="19" t="s">
        <v>140</v>
      </c>
      <c r="J75" t="s">
        <v>129</v>
      </c>
    </row>
    <row r="76" spans="1:10" s="37" customFormat="1" ht="90" x14ac:dyDescent="0.25">
      <c r="A76" s="34"/>
      <c r="B76" s="35"/>
      <c r="C76" s="36"/>
      <c r="D76" s="36"/>
      <c r="E76" s="36"/>
      <c r="F76" s="36"/>
      <c r="G76" s="36" t="s">
        <v>141</v>
      </c>
      <c r="H76" s="36"/>
    </row>
    <row r="77" spans="1:10" ht="45.75" thickBot="1" x14ac:dyDescent="0.3">
      <c r="B77" s="38"/>
      <c r="C77" s="39" t="s">
        <v>93</v>
      </c>
    </row>
    <row r="78" spans="1:10" ht="45.75" thickBot="1" x14ac:dyDescent="0.3">
      <c r="A78" s="18" t="s">
        <v>187</v>
      </c>
      <c r="B78" s="38" t="s">
        <v>153</v>
      </c>
      <c r="E78" s="40" t="s">
        <v>133</v>
      </c>
      <c r="G78" s="19" t="s">
        <v>144</v>
      </c>
    </row>
    <row r="79" spans="1:10" ht="16.5" thickBot="1" x14ac:dyDescent="0.3">
      <c r="B79" s="32"/>
    </row>
    <row r="80" spans="1:10" ht="48" thickBot="1" x14ac:dyDescent="0.3">
      <c r="A80" s="18">
        <v>17</v>
      </c>
      <c r="B80" s="32" t="s">
        <v>188</v>
      </c>
      <c r="E80" s="27" t="s">
        <v>91</v>
      </c>
      <c r="G80" s="19" t="s">
        <v>189</v>
      </c>
      <c r="J80" t="s">
        <v>190</v>
      </c>
    </row>
    <row r="81" spans="1:10" ht="48" thickBot="1" x14ac:dyDescent="0.3">
      <c r="B81" s="32"/>
      <c r="G81" s="19" t="s">
        <v>191</v>
      </c>
    </row>
    <row r="82" spans="1:10" ht="32.25" thickBot="1" x14ac:dyDescent="0.3">
      <c r="A82" s="18" t="s">
        <v>192</v>
      </c>
      <c r="B82" s="32" t="s">
        <v>193</v>
      </c>
      <c r="E82" s="27" t="s">
        <v>113</v>
      </c>
      <c r="G82" s="19" t="s">
        <v>194</v>
      </c>
      <c r="H82" s="19" t="s">
        <v>195</v>
      </c>
      <c r="J82" t="s">
        <v>190</v>
      </c>
    </row>
    <row r="83" spans="1:10" ht="16.5" thickBot="1" x14ac:dyDescent="0.3">
      <c r="B83" s="32"/>
    </row>
    <row r="84" spans="1:10" ht="48" thickBot="1" x14ac:dyDescent="0.3">
      <c r="A84" s="18" t="s">
        <v>196</v>
      </c>
      <c r="B84" s="32" t="s">
        <v>197</v>
      </c>
      <c r="E84" s="40" t="s">
        <v>133</v>
      </c>
      <c r="G84" s="19" t="s">
        <v>198</v>
      </c>
    </row>
    <row r="85" spans="1:10" ht="16.5" thickBot="1" x14ac:dyDescent="0.3">
      <c r="B85" s="32"/>
    </row>
    <row r="86" spans="1:10" ht="63.75" thickBot="1" x14ac:dyDescent="0.3">
      <c r="A86" s="18" t="s">
        <v>199</v>
      </c>
      <c r="B86" s="32" t="s">
        <v>200</v>
      </c>
      <c r="E86" s="40" t="s">
        <v>133</v>
      </c>
      <c r="G86" s="19" t="s">
        <v>201</v>
      </c>
    </row>
    <row r="87" spans="1:10" ht="16.5" thickBot="1" x14ac:dyDescent="0.3">
      <c r="B87" s="32"/>
    </row>
    <row r="88" spans="1:10" ht="45.75" thickBot="1" x14ac:dyDescent="0.3">
      <c r="A88" s="18" t="s">
        <v>202</v>
      </c>
      <c r="B88" s="32" t="s">
        <v>203</v>
      </c>
      <c r="E88" s="27" t="s">
        <v>91</v>
      </c>
      <c r="G88" s="19" t="s">
        <v>204</v>
      </c>
      <c r="J88" t="s">
        <v>190</v>
      </c>
    </row>
    <row r="89" spans="1:10" ht="16.5" thickBot="1" x14ac:dyDescent="0.3">
      <c r="B89" s="32"/>
    </row>
    <row r="90" spans="1:10" ht="75.75" thickBot="1" x14ac:dyDescent="0.3">
      <c r="A90" s="18" t="s">
        <v>205</v>
      </c>
      <c r="B90" s="32" t="s">
        <v>206</v>
      </c>
      <c r="E90" s="27" t="s">
        <v>91</v>
      </c>
      <c r="G90" s="19" t="s">
        <v>207</v>
      </c>
      <c r="J90" t="s">
        <v>190</v>
      </c>
    </row>
    <row r="91" spans="1:10" ht="45.75" thickBot="1" x14ac:dyDescent="0.3">
      <c r="B91" s="32"/>
      <c r="C91" s="39" t="s">
        <v>171</v>
      </c>
    </row>
    <row r="92" spans="1:10" ht="95.25" thickBot="1" x14ac:dyDescent="0.3">
      <c r="A92" s="18" t="s">
        <v>208</v>
      </c>
      <c r="B92" s="33" t="s">
        <v>209</v>
      </c>
      <c r="E92" s="27" t="s">
        <v>91</v>
      </c>
      <c r="G92" s="19" t="s">
        <v>140</v>
      </c>
      <c r="J92" t="s">
        <v>190</v>
      </c>
    </row>
    <row r="93" spans="1:10" s="37" customFormat="1" ht="90" x14ac:dyDescent="0.25">
      <c r="A93" s="34"/>
      <c r="B93" s="35"/>
      <c r="C93" s="36"/>
      <c r="D93" s="36"/>
      <c r="E93" s="36"/>
      <c r="F93" s="36"/>
      <c r="G93" s="36" t="s">
        <v>141</v>
      </c>
      <c r="H93" s="36"/>
    </row>
    <row r="94" spans="1:10" ht="45.75" thickBot="1" x14ac:dyDescent="0.3">
      <c r="B94" s="38"/>
      <c r="C94" s="39" t="s">
        <v>93</v>
      </c>
    </row>
    <row r="95" spans="1:10" ht="45.75" thickBot="1" x14ac:dyDescent="0.3">
      <c r="A95" s="18" t="s">
        <v>210</v>
      </c>
      <c r="B95" s="38" t="s">
        <v>153</v>
      </c>
      <c r="E95" s="40" t="s">
        <v>133</v>
      </c>
      <c r="G95" s="19" t="s">
        <v>144</v>
      </c>
    </row>
    <row r="96" spans="1:10" ht="16.5" thickBot="1" x14ac:dyDescent="0.3">
      <c r="B96" s="32"/>
    </row>
    <row r="97" spans="1:10" ht="32.25" thickBot="1" x14ac:dyDescent="0.3">
      <c r="A97" s="18">
        <v>18</v>
      </c>
      <c r="B97" s="19" t="s">
        <v>211</v>
      </c>
      <c r="E97" s="27" t="s">
        <v>91</v>
      </c>
      <c r="G97" s="19" t="s">
        <v>212</v>
      </c>
      <c r="J97" t="s">
        <v>99</v>
      </c>
    </row>
    <row r="98" spans="1:10" ht="16.5" thickBot="1" x14ac:dyDescent="0.3"/>
    <row r="99" spans="1:10" ht="48" thickBot="1" x14ac:dyDescent="0.3">
      <c r="A99" s="18">
        <v>19</v>
      </c>
      <c r="B99" s="19" t="s">
        <v>213</v>
      </c>
      <c r="E99" s="27" t="s">
        <v>91</v>
      </c>
      <c r="G99" s="19" t="s">
        <v>214</v>
      </c>
      <c r="J99" t="s">
        <v>99</v>
      </c>
    </row>
    <row r="100" spans="1:10" ht="16.5" thickBot="1" x14ac:dyDescent="0.3"/>
    <row r="101" spans="1:10" ht="48" thickBot="1" x14ac:dyDescent="0.3">
      <c r="A101" s="18">
        <v>20</v>
      </c>
      <c r="B101" s="32" t="s">
        <v>215</v>
      </c>
      <c r="E101" s="27" t="s">
        <v>91</v>
      </c>
      <c r="G101" s="19" t="s">
        <v>216</v>
      </c>
      <c r="J101" s="2" t="s">
        <v>217</v>
      </c>
    </row>
    <row r="102" spans="1:10" ht="16.5" thickBot="1" x14ac:dyDescent="0.3"/>
    <row r="103" spans="1:10" ht="32.25" thickBot="1" x14ac:dyDescent="0.3">
      <c r="A103" s="18">
        <v>21</v>
      </c>
      <c r="B103" s="39" t="s">
        <v>218</v>
      </c>
      <c r="E103" s="27" t="s">
        <v>91</v>
      </c>
      <c r="G103" s="19" t="s">
        <v>219</v>
      </c>
      <c r="J103" t="s">
        <v>99</v>
      </c>
    </row>
    <row r="104" spans="1:10" ht="45.75" thickBot="1" x14ac:dyDescent="0.3">
      <c r="C104" s="39" t="s">
        <v>93</v>
      </c>
    </row>
    <row r="105" spans="1:10" ht="32.25" thickBot="1" x14ac:dyDescent="0.3">
      <c r="A105" s="18" t="s">
        <v>220</v>
      </c>
      <c r="B105" s="19" t="s">
        <v>221</v>
      </c>
      <c r="E105" s="40" t="s">
        <v>133</v>
      </c>
      <c r="G105" s="19" t="s">
        <v>222</v>
      </c>
    </row>
    <row r="106" spans="1:10" ht="16.5" thickBot="1" x14ac:dyDescent="0.3"/>
    <row r="107" spans="1:10" ht="48" thickBot="1" x14ac:dyDescent="0.3">
      <c r="A107" s="18">
        <v>22</v>
      </c>
      <c r="B107" s="39" t="s">
        <v>223</v>
      </c>
      <c r="E107" s="27" t="s">
        <v>91</v>
      </c>
      <c r="G107" s="19" t="s">
        <v>224</v>
      </c>
      <c r="J107" t="s">
        <v>99</v>
      </c>
    </row>
    <row r="109" spans="1:10" ht="16.5" thickBot="1" x14ac:dyDescent="0.3"/>
    <row r="110" spans="1:10" ht="102.75" customHeight="1" thickBot="1" x14ac:dyDescent="0.3">
      <c r="B110" s="41" t="s">
        <v>225</v>
      </c>
      <c r="E110" s="27" t="s">
        <v>91</v>
      </c>
      <c r="J110" s="100" t="s">
        <v>226</v>
      </c>
    </row>
    <row r="111" spans="1:10" ht="16.5" thickBot="1" x14ac:dyDescent="0.3"/>
    <row r="112" spans="1:10" ht="48" thickBot="1" x14ac:dyDescent="0.3">
      <c r="B112" s="19" t="s">
        <v>227</v>
      </c>
      <c r="E112" s="40" t="s">
        <v>133</v>
      </c>
      <c r="G112" s="19" t="s">
        <v>228</v>
      </c>
    </row>
    <row r="113" spans="2:10" ht="16.5" thickBot="1" x14ac:dyDescent="0.3"/>
    <row r="114" spans="2:10" ht="48" thickBot="1" x14ac:dyDescent="0.3">
      <c r="B114" s="19" t="s">
        <v>229</v>
      </c>
      <c r="E114" s="27" t="s">
        <v>91</v>
      </c>
      <c r="G114" s="19" t="s">
        <v>230</v>
      </c>
      <c r="J114" t="s">
        <v>231</v>
      </c>
    </row>
    <row r="115" spans="2:10" ht="16.5" thickBot="1" x14ac:dyDescent="0.3"/>
    <row r="116" spans="2:10" ht="32.25" thickBot="1" x14ac:dyDescent="0.3">
      <c r="B116" s="19" t="s">
        <v>232</v>
      </c>
      <c r="E116" s="27" t="s">
        <v>91</v>
      </c>
      <c r="G116" s="19" t="s">
        <v>233</v>
      </c>
      <c r="J116" t="s">
        <v>234</v>
      </c>
    </row>
    <row r="117" spans="2:10" ht="16.5" thickBot="1" x14ac:dyDescent="0.3"/>
    <row r="118" spans="2:10" ht="48" thickBot="1" x14ac:dyDescent="0.3">
      <c r="B118" s="19" t="s">
        <v>235</v>
      </c>
      <c r="E118" s="27" t="s">
        <v>91</v>
      </c>
      <c r="J118" t="s">
        <v>96</v>
      </c>
    </row>
    <row r="119" spans="2:10" ht="16.5" thickBot="1" x14ac:dyDescent="0.3"/>
    <row r="120" spans="2:10" ht="63.75" thickBot="1" x14ac:dyDescent="0.3">
      <c r="B120" s="19" t="s">
        <v>236</v>
      </c>
      <c r="E120" s="27" t="s">
        <v>91</v>
      </c>
      <c r="J120" t="s">
        <v>99</v>
      </c>
    </row>
    <row r="121" spans="2:10" ht="16.5" thickBot="1" x14ac:dyDescent="0.3"/>
    <row r="122" spans="2:10" ht="48" thickBot="1" x14ac:dyDescent="0.3">
      <c r="B122" s="19" t="s">
        <v>237</v>
      </c>
      <c r="E122" s="27" t="s">
        <v>91</v>
      </c>
      <c r="J122" t="s">
        <v>99</v>
      </c>
    </row>
    <row r="123" spans="2:10" ht="45.75" thickBot="1" x14ac:dyDescent="0.3">
      <c r="C123" s="28" t="s">
        <v>93</v>
      </c>
    </row>
    <row r="124" spans="2:10" ht="63.75" thickBot="1" x14ac:dyDescent="0.3">
      <c r="B124" s="19" t="s">
        <v>238</v>
      </c>
      <c r="E124" s="40" t="s">
        <v>133</v>
      </c>
      <c r="G124" s="19" t="s">
        <v>239</v>
      </c>
    </row>
    <row r="125" spans="2:10" ht="16.5" thickBot="1" x14ac:dyDescent="0.3"/>
    <row r="126" spans="2:10" ht="95.25" thickBot="1" x14ac:dyDescent="0.3">
      <c r="B126" s="41" t="s">
        <v>240</v>
      </c>
      <c r="E126" s="27" t="s">
        <v>91</v>
      </c>
      <c r="G126" s="27" t="s">
        <v>241</v>
      </c>
      <c r="J126" s="100" t="s">
        <v>242</v>
      </c>
    </row>
    <row r="127" spans="2:10" ht="16.5" thickBot="1" x14ac:dyDescent="0.3"/>
    <row r="128" spans="2:10" ht="32.25" thickBot="1" x14ac:dyDescent="0.3">
      <c r="B128" s="19" t="s">
        <v>243</v>
      </c>
      <c r="E128" s="27" t="s">
        <v>244</v>
      </c>
      <c r="G128" s="27" t="s">
        <v>245</v>
      </c>
      <c r="J128" t="s">
        <v>242</v>
      </c>
    </row>
    <row r="129" spans="2:10" ht="16.5" thickBot="1" x14ac:dyDescent="0.3"/>
    <row r="130" spans="2:10" ht="48" thickBot="1" x14ac:dyDescent="0.3">
      <c r="B130" s="19" t="s">
        <v>246</v>
      </c>
      <c r="E130" s="27" t="s">
        <v>247</v>
      </c>
      <c r="G130" s="27" t="s">
        <v>248</v>
      </c>
      <c r="J130" t="s">
        <v>242</v>
      </c>
    </row>
    <row r="131" spans="2:10" ht="16.5" thickBot="1" x14ac:dyDescent="0.3"/>
    <row r="132" spans="2:10" ht="32.25" thickBot="1" x14ac:dyDescent="0.3">
      <c r="B132" s="19" t="s">
        <v>249</v>
      </c>
      <c r="E132" s="27" t="s">
        <v>91</v>
      </c>
      <c r="J132"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7</vt:i4>
      </vt:variant>
    </vt:vector>
  </HeadingPairs>
  <TitlesOfParts>
    <vt:vector size="10" baseType="lpstr">
      <vt:lpstr>Zadanie</vt:lpstr>
      <vt:lpstr>6B</vt:lpstr>
      <vt:lpstr>Hárok1</vt:lpstr>
      <vt:lpstr>áno</vt:lpstr>
      <vt:lpstr>definujte</vt:lpstr>
      <vt:lpstr>devat_A</vt:lpstr>
      <vt:lpstr>kraj</vt:lpstr>
      <vt:lpstr>'6B'!Oblasť_tlače</vt:lpstr>
      <vt:lpstr>pocet</vt:lpstr>
      <vt:lpstr>pocet1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Kolevska</dc:creator>
  <cp:lastModifiedBy>Giertlova Anna</cp:lastModifiedBy>
  <cp:lastPrinted>2019-01-27T20:52:56Z</cp:lastPrinted>
  <dcterms:created xsi:type="dcterms:W3CDTF">2018-07-09T03:43:45Z</dcterms:created>
  <dcterms:modified xsi:type="dcterms:W3CDTF">2019-05-23T08:52:36Z</dcterms:modified>
</cp:coreProperties>
</file>